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lliptische Auftriebsverteilung und Trapezflügel" sheetId="1" r:id="rId1"/>
    <sheet name="Aerodynamische Schränkung - Trapezflügel mit Strak" sheetId="2" r:id="rId2"/>
    <sheet name="Unterelliptische Auftriebsverteilung - Glocke" sheetId="3" r:id="rId3"/>
  </sheets>
  <definedNames/>
  <calcPr fullCalcOnLoad="1"/>
</workbook>
</file>

<file path=xl/sharedStrings.xml><?xml version="1.0" encoding="utf-8"?>
<sst xmlns="http://schemas.openxmlformats.org/spreadsheetml/2006/main" count="507" uniqueCount="131">
  <si>
    <t>Elliptische Tiefen- und Auftriebsverteilung für ungepfeilte Flügel (Traglinien-Theorie von Ludwig Prandtl)</t>
  </si>
  <si>
    <t>Die Wirkung von Wölbklappen ist nicht berücksichtigt</t>
  </si>
  <si>
    <t>Die Anleitung muss separat runtergeladen werden.</t>
  </si>
  <si>
    <t>Eingabefelder sind gelb</t>
  </si>
  <si>
    <t>In den gelben Feldern kann/muss ein Wert eingetragen werden.</t>
  </si>
  <si>
    <t>Felder mit wichtigen Ergebnissen sind grün.</t>
  </si>
  <si>
    <t>In den grünen Feldern werden die Ergebnisse ausgegeben.</t>
  </si>
  <si>
    <t>Länge von 1 Flügel in m:</t>
  </si>
  <si>
    <t>=&gt;</t>
  </si>
  <si>
    <t xml:space="preserve"> m Spannweite ohne (!) Rumpf!!!</t>
  </si>
  <si>
    <t>Tiefe Wurzelrippe in m:</t>
  </si>
  <si>
    <r>
      <rPr>
        <b/>
        <sz val="12"/>
        <rFont val="Arial"/>
        <family val="2"/>
      </rPr>
      <t>Für Tabelle rechts</t>
    </r>
    <r>
      <rPr>
        <sz val="12"/>
        <rFont val="Arial"/>
        <family val="2"/>
      </rPr>
      <t xml:space="preserve">, Berechnung gem. H. Quabeck "Design, Leistung und Dynamik von Segelflugmodellen", u.a., </t>
    </r>
    <r>
      <rPr>
        <b/>
        <sz val="12"/>
        <rFont val="Arial"/>
        <family val="2"/>
      </rPr>
      <t>rechte Tabelle</t>
    </r>
  </si>
  <si>
    <t>Streckung:</t>
  </si>
  <si>
    <r>
      <rPr>
        <b/>
        <sz val="12"/>
        <rFont val="Arial"/>
        <family val="2"/>
      </rPr>
      <t>Für Tabelle unten</t>
    </r>
    <r>
      <rPr>
        <sz val="12"/>
        <rFont val="Arial"/>
        <family val="2"/>
      </rPr>
      <t xml:space="preserve">, Berechnung gem. Karl Nickel und Michael Wohlfahrt "Schwanzlose Flugzeuge", </t>
    </r>
    <r>
      <rPr>
        <b/>
        <sz val="12"/>
        <rFont val="Arial"/>
        <family val="2"/>
      </rPr>
      <t>Tabelle unten</t>
    </r>
  </si>
  <si>
    <t>Gemäss Formel Karl Nickel, Michael Wohlfahrt</t>
  </si>
  <si>
    <t>Daten für Grafiken</t>
  </si>
  <si>
    <t>Auftriebsberechnung</t>
  </si>
  <si>
    <t>Gemäss Formel H. Quabeck u.a.</t>
  </si>
  <si>
    <t>Rippe</t>
  </si>
  <si>
    <t>Segment</t>
  </si>
  <si>
    <t>Wo Flügel</t>
  </si>
  <si>
    <t>Tiefe</t>
  </si>
  <si>
    <t>Minus m</t>
  </si>
  <si>
    <t>Minus %</t>
  </si>
  <si>
    <t>F in m2</t>
  </si>
  <si>
    <t>x Wo Flügel</t>
  </si>
  <si>
    <t>y Tiefe</t>
  </si>
  <si>
    <t xml:space="preserve">Luftdichte in kg/m3: </t>
  </si>
  <si>
    <t xml:space="preserve"> s.u.</t>
  </si>
  <si>
    <t>Änd. in m</t>
  </si>
  <si>
    <t>Änd. in %</t>
  </si>
  <si>
    <t>x Wo</t>
  </si>
  <si>
    <t xml:space="preserve">Geschwindigkeit m/s: </t>
  </si>
  <si>
    <t>gleich:</t>
  </si>
  <si>
    <t xml:space="preserve"> km/h</t>
  </si>
  <si>
    <t xml:space="preserve">Ca bzw. CA: </t>
  </si>
  <si>
    <t xml:space="preserve">Flügelfläche m2 von unten: </t>
  </si>
  <si>
    <t xml:space="preserve">Auftrieb in kg: </t>
  </si>
  <si>
    <t>Beiwert induzierter Widerstand (Randwirbel) gem. obigen Werten</t>
  </si>
  <si>
    <t xml:space="preserve">CWi: </t>
  </si>
  <si>
    <t>Kraft induzierter Widerstand (Randwirbel) gemäss obigen Werten</t>
  </si>
  <si>
    <t>Kraft induzierter Widerstand der Flügel gemäss obigen Werten</t>
  </si>
  <si>
    <t xml:space="preserve">Ind. Widerstand in kg: </t>
  </si>
  <si>
    <r>
      <rPr>
        <sz val="12"/>
        <rFont val="Arial"/>
        <family val="2"/>
      </rPr>
      <t xml:space="preserve">Für </t>
    </r>
    <r>
      <rPr>
        <b/>
        <sz val="12"/>
        <rFont val="Arial"/>
        <family val="2"/>
      </rPr>
      <t>die Luftdichte</t>
    </r>
    <r>
      <rPr>
        <sz val="12"/>
        <rFont val="Arial"/>
        <family val="2"/>
      </rPr>
      <t xml:space="preserve"> kann im Sommer auf ca. 500 m.ü.M</t>
    </r>
  </si>
  <si>
    <t>1,100 kg genommen werden. Oder mit dem Link unten berechnen:</t>
  </si>
  <si>
    <t>https://wind-data.ch/tools/luftdichte.php</t>
  </si>
  <si>
    <t>Streckung</t>
  </si>
  <si>
    <t>Widerstandsberechnung:</t>
  </si>
  <si>
    <t xml:space="preserve">Cw des Profils: </t>
  </si>
  <si>
    <t xml:space="preserve">Dicke des Profils in %: </t>
  </si>
  <si>
    <t>Dicke des Profils in %:</t>
  </si>
  <si>
    <t xml:space="preserve">Stirnfläche beider Flügel in m2: </t>
  </si>
  <si>
    <t>Stirnfläche beider Flügel in m2:</t>
  </si>
  <si>
    <t xml:space="preserve">Widerstand beider Flügel in kg: </t>
  </si>
  <si>
    <t>Widerstand beider Flügel in kg:</t>
  </si>
  <si>
    <t xml:space="preserve">Ind. Widerstand + der Flügel: </t>
  </si>
  <si>
    <t>F 1 Flügel in m2:</t>
  </si>
  <si>
    <t>F beide Flügel in m 2:</t>
  </si>
  <si>
    <t>14.12.2019/9.11.2019/4.11.2019/1.11.2019/31.10.2019</t>
  </si>
  <si>
    <t>Roland Moser</t>
  </si>
  <si>
    <t>Berechnnungen</t>
  </si>
  <si>
    <t>Stirnfläche</t>
  </si>
  <si>
    <t>Seg. 1</t>
  </si>
  <si>
    <t>Seg. 2</t>
  </si>
  <si>
    <t>Seg. 3</t>
  </si>
  <si>
    <t>Seg. 4</t>
  </si>
  <si>
    <t>Seg. 5</t>
  </si>
  <si>
    <t>Seg. 6</t>
  </si>
  <si>
    <t>Seg. 7</t>
  </si>
  <si>
    <t>Seg. 8</t>
  </si>
  <si>
    <t>Seg. 9</t>
  </si>
  <si>
    <t>Seg. 10</t>
  </si>
  <si>
    <t>Seg. 11</t>
  </si>
  <si>
    <t>Seg. 12</t>
  </si>
  <si>
    <t>Seg. 13</t>
  </si>
  <si>
    <t>Seg. 14</t>
  </si>
  <si>
    <t>Seg. 15</t>
  </si>
  <si>
    <t>Seg. 16</t>
  </si>
  <si>
    <t>Seg. 17</t>
  </si>
  <si>
    <t>Seg. 18</t>
  </si>
  <si>
    <t>Seg. 19</t>
  </si>
  <si>
    <t>Seg. 20</t>
  </si>
  <si>
    <t>Seg. 21</t>
  </si>
  <si>
    <t>Seg. 22</t>
  </si>
  <si>
    <t>Seg. 23</t>
  </si>
  <si>
    <t>Seg. 24</t>
  </si>
  <si>
    <t>Seg. 25</t>
  </si>
  <si>
    <t>Seg. 26</t>
  </si>
  <si>
    <t>Seg. 27</t>
  </si>
  <si>
    <t>Seg. 28</t>
  </si>
  <si>
    <t>Seg. 29</t>
  </si>
  <si>
    <t>Seg. 30</t>
  </si>
  <si>
    <t>Seg. 31</t>
  </si>
  <si>
    <t>Seg. 32</t>
  </si>
  <si>
    <t>Seg. 33</t>
  </si>
  <si>
    <t>Seg. 34</t>
  </si>
  <si>
    <t>Seg. 35</t>
  </si>
  <si>
    <t>Seg. 36</t>
  </si>
  <si>
    <t>Seg. 37</t>
  </si>
  <si>
    <t>Seg. 38</t>
  </si>
  <si>
    <t>Seg. 39</t>
  </si>
  <si>
    <t>Seg. 40</t>
  </si>
  <si>
    <t>Seg. 41</t>
  </si>
  <si>
    <t>Seg. 42</t>
  </si>
  <si>
    <t>Seg. 43</t>
  </si>
  <si>
    <t>Seg. 44</t>
  </si>
  <si>
    <t>Seg. 45</t>
  </si>
  <si>
    <t>Seg. 46</t>
  </si>
  <si>
    <t>Seg. 47</t>
  </si>
  <si>
    <t>Seg. 48</t>
  </si>
  <si>
    <t>Seg. 49</t>
  </si>
  <si>
    <t>Seg. 50</t>
  </si>
  <si>
    <t>Seg. 51</t>
  </si>
  <si>
    <t>Aerodynamische Schränkung bzw. Trapezflügel mit Strak</t>
  </si>
  <si>
    <t xml:space="preserve">Die berechneten Werte unten gelten nur für die elliptische Auftriebsverteilung und nicht für die </t>
  </si>
  <si>
    <t xml:space="preserve">Die Werte unten gelten nur für die elliptische Auftriebsverteilung und nicht für die </t>
  </si>
  <si>
    <t>aerodynamische Schränkung bzw. den Trapezflügel, der Auftrieb muss selbst ausgerechnet werden</t>
  </si>
  <si>
    <t>aerodynamische Schränkung bzw. den Trapezflügel</t>
  </si>
  <si>
    <t>Gemäss Karl Nickel, Michael Wohlfahrt</t>
  </si>
  <si>
    <t>Gemäss H. Quabeck u.a.</t>
  </si>
  <si>
    <t>Gew. Tiefe</t>
  </si>
  <si>
    <t>Ca</t>
  </si>
  <si>
    <t>y gew. Tiefe</t>
  </si>
  <si>
    <t xml:space="preserve">Die berechneten Werte oben gelten nur für die elliptische Auftriebsverteilung und nicht für die </t>
  </si>
  <si>
    <t xml:space="preserve">Die Werte oben gelten nur für die elliptische Auftriebsverteilung und nicht für die </t>
  </si>
  <si>
    <t>Berechnungen gemäss "Über Tragflügel kleinsten induzierten Widerstands" von Ludwig Prandtl, vorausgesetzt, mir ist kein Fehler unterlaufen.</t>
  </si>
  <si>
    <t>Potenz:</t>
  </si>
  <si>
    <r>
      <rPr>
        <sz val="12"/>
        <rFont val="Arial"/>
        <family val="2"/>
      </rPr>
      <t xml:space="preserve">0,5 für eine elliptische Auftriebsverteilung, 1 für eine unterelliptische (Glocke) mit K-Faktor 0,9 bei gleichem Auftrieb, 1,5 für eine stärkere Glocke mit K-Faktor 0,88 bei gleichem Auftrieb, Spannweite muss erhöht werden. </t>
    </r>
    <r>
      <rPr>
        <b/>
        <sz val="12"/>
        <rFont val="Arial"/>
        <family val="2"/>
      </rPr>
      <t>Wobei ich hinter das Ganze ein grosses Fragezeichen setze!!! Siehe Bedienungsanleitung!</t>
    </r>
  </si>
  <si>
    <t>Beiwert induzierter Widerstand (Randwirbel) gem. obigen Werten, stimmt nur für die Potenz 0,5</t>
  </si>
  <si>
    <t>Kraft induzierter Widerstand der Flügel gemäss obigen Werten, stimmt nur für die Potenz 0,5</t>
  </si>
  <si>
    <t xml:space="preserve"> Stimmt nur für die Potenz 0,5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</si>
</sst>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@"/>
    <numFmt numFmtId="167" formatCode="#,##0.00"/>
    <numFmt numFmtId="168" formatCode="General"/>
    <numFmt numFmtId="169" formatCode="DD/MM/YY"/>
    <numFmt numFmtId="170" formatCode="DD/MM/YYYY"/>
  </numFmts>
  <fonts count="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2" borderId="1" xfId="0" applyFont="1" applyFill="1" applyBorder="1" applyAlignment="1" applyProtection="1">
      <alignment/>
      <protection hidden="1"/>
    </xf>
    <xf numFmtId="164" fontId="3" fillId="2" borderId="2" xfId="0" applyFont="1" applyFill="1" applyBorder="1" applyAlignment="1" applyProtection="1">
      <alignment/>
      <protection hidden="1"/>
    </xf>
    <xf numFmtId="164" fontId="3" fillId="2" borderId="3" xfId="0" applyFont="1" applyFill="1" applyBorder="1" applyAlignment="1" applyProtection="1">
      <alignment/>
      <protection hidden="1"/>
    </xf>
    <xf numFmtId="164" fontId="3" fillId="3" borderId="1" xfId="0" applyFont="1" applyFill="1" applyBorder="1" applyAlignment="1" applyProtection="1">
      <alignment/>
      <protection hidden="1"/>
    </xf>
    <xf numFmtId="164" fontId="3" fillId="3" borderId="2" xfId="0" applyFont="1" applyFill="1" applyBorder="1" applyAlignment="1" applyProtection="1">
      <alignment/>
      <protection hidden="1"/>
    </xf>
    <xf numFmtId="164" fontId="3" fillId="3" borderId="3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right"/>
      <protection hidden="1"/>
    </xf>
    <xf numFmtId="165" fontId="1" fillId="2" borderId="4" xfId="0" applyNumberFormat="1" applyFont="1" applyFill="1" applyBorder="1" applyAlignment="1" applyProtection="1">
      <alignment/>
      <protection hidden="1" locked="0"/>
    </xf>
    <xf numFmtId="166" fontId="3" fillId="0" borderId="0" xfId="0" applyNumberFormat="1" applyFont="1" applyAlignment="1" applyProtection="1">
      <alignment horizontal="center"/>
      <protection hidden="1"/>
    </xf>
    <xf numFmtId="165" fontId="1" fillId="3" borderId="4" xfId="0" applyNumberFormat="1" applyFont="1" applyFill="1" applyBorder="1" applyAlignment="1" applyProtection="1">
      <alignment/>
      <protection hidden="1"/>
    </xf>
    <xf numFmtId="164" fontId="1" fillId="2" borderId="4" xfId="0" applyFont="1" applyFill="1" applyBorder="1" applyAlignment="1" applyProtection="1">
      <alignment/>
      <protection hidden="1" locked="0"/>
    </xf>
    <xf numFmtId="164" fontId="1" fillId="0" borderId="0" xfId="0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/>
      <protection hidden="1"/>
    </xf>
    <xf numFmtId="167" fontId="1" fillId="0" borderId="0" xfId="0" applyNumberFormat="1" applyFont="1" applyAlignment="1" applyProtection="1">
      <alignment/>
      <protection hidden="1"/>
    </xf>
    <xf numFmtId="164" fontId="3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/>
      <protection hidden="1"/>
    </xf>
    <xf numFmtId="164" fontId="3" fillId="0" borderId="0" xfId="0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/>
      <protection locked="0"/>
    </xf>
    <xf numFmtId="164" fontId="1" fillId="3" borderId="4" xfId="0" applyNumberFormat="1" applyFont="1" applyFill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7" fontId="3" fillId="0" borderId="0" xfId="0" applyNumberFormat="1" applyFont="1" applyAlignment="1" applyProtection="1">
      <alignment/>
      <protection hidden="1"/>
    </xf>
    <xf numFmtId="164" fontId="1" fillId="0" borderId="0" xfId="0" applyFont="1" applyAlignment="1">
      <alignment horizontal="right"/>
    </xf>
    <xf numFmtId="165" fontId="3" fillId="3" borderId="4" xfId="0" applyNumberFormat="1" applyFont="1" applyFill="1" applyBorder="1" applyAlignment="1" applyProtection="1">
      <alignment horizontal="right"/>
      <protection hidden="1"/>
    </xf>
    <xf numFmtId="164" fontId="0" fillId="0" borderId="0" xfId="0" applyAlignment="1" applyProtection="1">
      <alignment/>
      <protection/>
    </xf>
    <xf numFmtId="169" fontId="1" fillId="0" borderId="0" xfId="0" applyNumberFormat="1" applyFont="1" applyAlignment="1" applyProtection="1">
      <alignment/>
      <protection hidden="1"/>
    </xf>
    <xf numFmtId="164" fontId="3" fillId="0" borderId="0" xfId="0" applyFont="1" applyAlignment="1" applyProtection="1">
      <alignment horizontal="left"/>
      <protection hidden="1"/>
    </xf>
    <xf numFmtId="164" fontId="3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/>
      <protection/>
    </xf>
    <xf numFmtId="164" fontId="3" fillId="2" borderId="2" xfId="0" applyFont="1" applyFill="1" applyBorder="1" applyAlignment="1" applyProtection="1">
      <alignment/>
      <protection/>
    </xf>
    <xf numFmtId="164" fontId="3" fillId="2" borderId="3" xfId="0" applyFont="1" applyFill="1" applyBorder="1" applyAlignment="1" applyProtection="1">
      <alignment/>
      <protection/>
    </xf>
    <xf numFmtId="164" fontId="3" fillId="3" borderId="1" xfId="0" applyFont="1" applyFill="1" applyBorder="1" applyAlignment="1" applyProtection="1">
      <alignment/>
      <protection/>
    </xf>
    <xf numFmtId="164" fontId="3" fillId="3" borderId="2" xfId="0" applyFont="1" applyFill="1" applyBorder="1" applyAlignment="1" applyProtection="1">
      <alignment/>
      <protection/>
    </xf>
    <xf numFmtId="164" fontId="3" fillId="3" borderId="3" xfId="0" applyFont="1" applyFill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5" fontId="1" fillId="2" borderId="4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Alignment="1" applyProtection="1">
      <alignment horizontal="center"/>
      <protection/>
    </xf>
    <xf numFmtId="165" fontId="1" fillId="3" borderId="4" xfId="0" applyNumberFormat="1" applyFont="1" applyFill="1" applyBorder="1" applyAlignment="1" applyProtection="1">
      <alignment/>
      <protection/>
    </xf>
    <xf numFmtId="164" fontId="1" fillId="2" borderId="4" xfId="0" applyFont="1" applyFill="1" applyBorder="1" applyAlignment="1" applyProtection="1">
      <alignment/>
      <protection locked="0"/>
    </xf>
    <xf numFmtId="164" fontId="1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167" fontId="3" fillId="0" borderId="0" xfId="0" applyNumberFormat="1" applyFont="1" applyAlignment="1" applyProtection="1">
      <alignment horizontal="right"/>
      <protection/>
    </xf>
    <xf numFmtId="164" fontId="1" fillId="3" borderId="4" xfId="0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4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4" fontId="3" fillId="2" borderId="4" xfId="0" applyFont="1" applyFill="1" applyBorder="1" applyAlignment="1" applyProtection="1">
      <alignment/>
      <protection locked="0"/>
    </xf>
    <xf numFmtId="165" fontId="3" fillId="3" borderId="4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/>
      <protection locked="0"/>
    </xf>
    <xf numFmtId="164" fontId="3" fillId="2" borderId="1" xfId="0" applyFont="1" applyFill="1" applyBorder="1" applyAlignment="1" applyProtection="1">
      <alignment/>
      <protection locked="0"/>
    </xf>
    <xf numFmtId="164" fontId="3" fillId="2" borderId="2" xfId="0" applyFont="1" applyFill="1" applyBorder="1" applyAlignment="1" applyProtection="1">
      <alignment/>
      <protection locked="0"/>
    </xf>
    <xf numFmtId="164" fontId="3" fillId="2" borderId="3" xfId="0" applyFont="1" applyFill="1" applyBorder="1" applyAlignment="1" applyProtection="1">
      <alignment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3" fillId="3" borderId="2" xfId="0" applyFont="1" applyFill="1" applyBorder="1" applyAlignment="1" applyProtection="1">
      <alignment/>
      <protection locked="0"/>
    </xf>
    <xf numFmtId="164" fontId="3" fillId="3" borderId="3" xfId="0" applyFont="1" applyFill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164" fontId="3" fillId="0" borderId="0" xfId="0" applyFont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nd-data.ch/tools/luftdichte.php" TargetMode="External" /><Relationship Id="rId2" Type="http://schemas.openxmlformats.org/officeDocument/2006/relationships/hyperlink" Target="https://wind-data.ch/tools/luftdichte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ind-data.ch/tools/luftdichte.php" TargetMode="External" /><Relationship Id="rId2" Type="http://schemas.openxmlformats.org/officeDocument/2006/relationships/hyperlink" Target="https://wind-data.ch/tools/luftdichte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ind-data.ch/tools/luftdicht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7"/>
  <sheetViews>
    <sheetView tabSelected="1" zoomScale="75" zoomScaleNormal="75" workbookViewId="0" topLeftCell="A1">
      <selection activeCell="D11" sqref="D11"/>
    </sheetView>
  </sheetViews>
  <sheetFormatPr defaultColWidth="9.140625" defaultRowHeight="12.75"/>
  <cols>
    <col min="1" max="7" width="11.421875" style="1" customWidth="1"/>
    <col min="8" max="8" width="13.421875" style="1" customWidth="1"/>
    <col min="9" max="70" width="11.421875" style="1" customWidth="1"/>
    <col min="71" max="16384" width="10.7109375" style="2" customWidth="1"/>
  </cols>
  <sheetData>
    <row r="2" ht="18.75">
      <c r="A2" s="3" t="s">
        <v>0</v>
      </c>
    </row>
    <row r="3" ht="16.5">
      <c r="A3" s="4" t="s">
        <v>1</v>
      </c>
    </row>
    <row r="4" ht="16.5">
      <c r="A4" s="4" t="s">
        <v>2</v>
      </c>
    </row>
    <row r="5" ht="16.5">
      <c r="A5" s="4"/>
    </row>
    <row r="6" ht="16.5">
      <c r="A6" s="4"/>
    </row>
    <row r="7" spans="1:15" ht="16.5">
      <c r="A7" s="4"/>
      <c r="B7" s="5" t="s">
        <v>3</v>
      </c>
      <c r="C7" s="6"/>
      <c r="D7" s="6"/>
      <c r="E7" s="6"/>
      <c r="F7" s="6"/>
      <c r="G7" s="6" t="s">
        <v>4</v>
      </c>
      <c r="H7" s="6"/>
      <c r="I7" s="6"/>
      <c r="J7" s="6"/>
      <c r="K7" s="6"/>
      <c r="L7" s="6"/>
      <c r="M7" s="6"/>
      <c r="N7" s="6"/>
      <c r="O7" s="7"/>
    </row>
    <row r="8" spans="1:15" ht="16.5">
      <c r="A8" s="4"/>
      <c r="B8" s="8" t="s">
        <v>5</v>
      </c>
      <c r="C8" s="9"/>
      <c r="D8" s="9"/>
      <c r="E8" s="9"/>
      <c r="F8" s="9"/>
      <c r="G8" s="9" t="s">
        <v>6</v>
      </c>
      <c r="H8" s="9"/>
      <c r="I8" s="9"/>
      <c r="J8" s="9"/>
      <c r="K8" s="9"/>
      <c r="L8" s="9"/>
      <c r="M8" s="9"/>
      <c r="N8" s="9"/>
      <c r="O8" s="10"/>
    </row>
    <row r="10" ht="16.5">
      <c r="S10" s="2"/>
    </row>
    <row r="11" spans="2:19" ht="16.5">
      <c r="B11" s="11"/>
      <c r="C11" s="12" t="s">
        <v>7</v>
      </c>
      <c r="D11" s="13">
        <v>2.15</v>
      </c>
      <c r="E11" s="14" t="s">
        <v>8</v>
      </c>
      <c r="F11" s="15">
        <f>D11*2</f>
        <v>4.3</v>
      </c>
      <c r="G11" s="4" t="s">
        <v>9</v>
      </c>
      <c r="H11" s="4"/>
      <c r="I11" s="4"/>
      <c r="S11" s="2"/>
    </row>
    <row r="12" spans="2:19" ht="18">
      <c r="B12" s="11"/>
      <c r="C12" s="12" t="s">
        <v>10</v>
      </c>
      <c r="D12" s="13">
        <v>0.245</v>
      </c>
      <c r="E12" s="14" t="s">
        <v>8</v>
      </c>
      <c r="F12" s="4" t="s">
        <v>11</v>
      </c>
      <c r="S12" s="2"/>
    </row>
    <row r="13" spans="2:6" ht="17.25">
      <c r="B13" s="11"/>
      <c r="C13" s="12" t="s">
        <v>12</v>
      </c>
      <c r="D13" s="16">
        <v>22.37</v>
      </c>
      <c r="E13" s="14" t="s">
        <v>8</v>
      </c>
      <c r="F13" s="4" t="s">
        <v>13</v>
      </c>
    </row>
    <row r="14" spans="2:3" ht="16.5">
      <c r="B14" s="11"/>
      <c r="C14" s="17"/>
    </row>
    <row r="16" spans="3:34" ht="16.5">
      <c r="C16" s="4" t="s">
        <v>14</v>
      </c>
      <c r="E16" s="18"/>
      <c r="H16" s="4" t="s">
        <v>15</v>
      </c>
      <c r="L16" s="2"/>
      <c r="M16" s="12" t="s">
        <v>16</v>
      </c>
      <c r="P16" s="4"/>
      <c r="U16" s="4" t="s">
        <v>17</v>
      </c>
      <c r="X16" s="19"/>
      <c r="Z16" s="20" t="s">
        <v>15</v>
      </c>
      <c r="AA16" s="21"/>
      <c r="AB16" s="18"/>
      <c r="AC16" s="18"/>
      <c r="AD16" s="2"/>
      <c r="AE16" s="12" t="s">
        <v>16</v>
      </c>
      <c r="AH16" s="4"/>
    </row>
    <row r="17" spans="1:33" ht="16.5">
      <c r="A17" s="4" t="s">
        <v>18</v>
      </c>
      <c r="B17" s="4" t="s">
        <v>19</v>
      </c>
      <c r="C17" s="4" t="s">
        <v>20</v>
      </c>
      <c r="D17" s="4" t="s">
        <v>21</v>
      </c>
      <c r="E17" s="22" t="s">
        <v>22</v>
      </c>
      <c r="F17" s="22" t="s">
        <v>23</v>
      </c>
      <c r="G17" s="12" t="s">
        <v>24</v>
      </c>
      <c r="H17" s="23" t="s">
        <v>25</v>
      </c>
      <c r="I17" s="23" t="s">
        <v>26</v>
      </c>
      <c r="J17" s="12"/>
      <c r="M17" s="17" t="s">
        <v>27</v>
      </c>
      <c r="N17" s="13">
        <v>1.1</v>
      </c>
      <c r="O17" s="1" t="s">
        <v>28</v>
      </c>
      <c r="S17" s="4" t="s">
        <v>18</v>
      </c>
      <c r="T17" s="4" t="s">
        <v>19</v>
      </c>
      <c r="U17" s="4" t="s">
        <v>20</v>
      </c>
      <c r="V17" s="4" t="s">
        <v>21</v>
      </c>
      <c r="W17" s="22" t="s">
        <v>29</v>
      </c>
      <c r="X17" s="24" t="s">
        <v>30</v>
      </c>
      <c r="Y17" s="12" t="s">
        <v>24</v>
      </c>
      <c r="Z17" s="23" t="s">
        <v>31</v>
      </c>
      <c r="AA17" s="23" t="s">
        <v>26</v>
      </c>
      <c r="AB17" s="12"/>
      <c r="AC17" s="2"/>
      <c r="AE17" s="17" t="s">
        <v>27</v>
      </c>
      <c r="AF17" s="13">
        <v>1.1</v>
      </c>
      <c r="AG17" s="1" t="s">
        <v>28</v>
      </c>
    </row>
    <row r="18" spans="1:35" ht="16.5">
      <c r="A18" s="1">
        <v>1</v>
      </c>
      <c r="B18" s="1">
        <v>1</v>
      </c>
      <c r="C18" s="15">
        <f aca="true" t="shared" si="0" ref="C18:C68">(D$11)/50*(B18-1)</f>
        <v>0</v>
      </c>
      <c r="D18" s="15">
        <f aca="true" t="shared" si="1" ref="D18:D68">(8/(3.141*D$13))*SQRT(((POWER((D$11),2)-POWER(C18,2))))</f>
        <v>0.24479048140752246</v>
      </c>
      <c r="E18" s="18"/>
      <c r="G18" s="18">
        <f aca="true" t="shared" si="2" ref="G18:G68">(C19-C18)*((D18+D19)/2)</f>
        <v>0.010524937996172448</v>
      </c>
      <c r="H18" s="25">
        <f aca="true" t="shared" si="3" ref="H18:H68">C18</f>
        <v>0</v>
      </c>
      <c r="I18" s="25">
        <f aca="true" t="shared" si="4" ref="I18:I68">D18</f>
        <v>0.24479048140752246</v>
      </c>
      <c r="M18" s="17" t="s">
        <v>32</v>
      </c>
      <c r="N18" s="13">
        <v>14</v>
      </c>
      <c r="O18" s="17" t="s">
        <v>33</v>
      </c>
      <c r="P18" s="15">
        <f>N18*3.6</f>
        <v>50.4</v>
      </c>
      <c r="Q18" s="1" t="s">
        <v>34</v>
      </c>
      <c r="S18" s="1">
        <v>1</v>
      </c>
      <c r="T18" s="1">
        <v>1</v>
      </c>
      <c r="U18" s="15">
        <f aca="true" t="shared" si="5" ref="U18:U68">$D$11/50*(T18-1)</f>
        <v>0</v>
      </c>
      <c r="V18" s="15">
        <f aca="true" t="shared" si="6" ref="V18:V68">$D$12*SQRT(1-POWER((2*U18/$D$11/2),2))</f>
        <v>0.245</v>
      </c>
      <c r="W18" s="18"/>
      <c r="X18" s="19"/>
      <c r="Y18" s="18">
        <f aca="true" t="shared" si="7" ref="Y18:Y68">(U19-U18)*((V18+V19)/2)</f>
        <v>0.010533946394628924</v>
      </c>
      <c r="Z18" s="25">
        <f aca="true" t="shared" si="8" ref="Z18:Z68">U18</f>
        <v>0</v>
      </c>
      <c r="AA18" s="25">
        <f aca="true" t="shared" si="9" ref="AA18:AA68">V18</f>
        <v>0.245</v>
      </c>
      <c r="AB18" s="2"/>
      <c r="AC18" s="2"/>
      <c r="AE18" s="17" t="s">
        <v>32</v>
      </c>
      <c r="AF18" s="13">
        <v>14</v>
      </c>
      <c r="AG18" s="17" t="s">
        <v>33</v>
      </c>
      <c r="AH18" s="15">
        <f>AF18*3.6</f>
        <v>50.4</v>
      </c>
      <c r="AI18" s="1" t="s">
        <v>34</v>
      </c>
    </row>
    <row r="19" spans="1:32" ht="16.5">
      <c r="A19" s="1">
        <v>2</v>
      </c>
      <c r="B19" s="1">
        <v>2</v>
      </c>
      <c r="C19" s="15">
        <f t="shared" si="0"/>
        <v>0.043</v>
      </c>
      <c r="D19" s="15">
        <f t="shared" si="1"/>
        <v>0.2447415184144519</v>
      </c>
      <c r="E19" s="18">
        <f aca="true" t="shared" si="10" ref="E19:E68">D18-D19</f>
        <v>4.896299307055596E-05</v>
      </c>
      <c r="F19" s="19">
        <f aca="true" t="shared" si="11" ref="F19:F68">100-(D19/D18*100)</f>
        <v>0.020002000400111797</v>
      </c>
      <c r="G19" s="18">
        <f t="shared" si="2"/>
        <v>0.010520725914385052</v>
      </c>
      <c r="H19" s="25">
        <f t="shared" si="3"/>
        <v>0.043</v>
      </c>
      <c r="I19" s="25">
        <f t="shared" si="4"/>
        <v>0.2447415184144519</v>
      </c>
      <c r="M19" s="17" t="s">
        <v>35</v>
      </c>
      <c r="N19" s="13">
        <v>0.5</v>
      </c>
      <c r="S19" s="1">
        <v>2</v>
      </c>
      <c r="T19" s="1">
        <v>2</v>
      </c>
      <c r="U19" s="15">
        <f t="shared" si="5"/>
        <v>0.043</v>
      </c>
      <c r="V19" s="15">
        <f t="shared" si="6"/>
        <v>0.24495099509901974</v>
      </c>
      <c r="W19" s="18">
        <f aca="true" t="shared" si="12" ref="W19:W68">V18-V19</f>
        <v>4.900490098025401E-05</v>
      </c>
      <c r="X19" s="19">
        <f aca="true" t="shared" si="13" ref="X19:X68">100-(V19/V18*100)</f>
        <v>0.020002000400097586</v>
      </c>
      <c r="Y19" s="18">
        <f t="shared" si="7"/>
        <v>0.010529730707679093</v>
      </c>
      <c r="Z19" s="25">
        <f t="shared" si="8"/>
        <v>0.043</v>
      </c>
      <c r="AA19" s="25">
        <f t="shared" si="9"/>
        <v>0.24495099509901974</v>
      </c>
      <c r="AB19" s="2"/>
      <c r="AC19" s="2"/>
      <c r="AE19" s="17" t="s">
        <v>35</v>
      </c>
      <c r="AF19" s="13">
        <v>0.5</v>
      </c>
    </row>
    <row r="20" spans="1:32" ht="16.5">
      <c r="A20" s="1">
        <v>3</v>
      </c>
      <c r="B20" s="1">
        <v>3</v>
      </c>
      <c r="C20" s="15">
        <f t="shared" si="0"/>
        <v>0.086</v>
      </c>
      <c r="D20" s="15">
        <f t="shared" si="1"/>
        <v>0.24459457062671328</v>
      </c>
      <c r="E20" s="18">
        <f t="shared" si="10"/>
        <v>0.0001469477877386327</v>
      </c>
      <c r="F20" s="19">
        <f t="shared" si="11"/>
        <v>0.060042034833571734</v>
      </c>
      <c r="G20" s="18">
        <f t="shared" si="2"/>
        <v>0.010512296685671621</v>
      </c>
      <c r="H20" s="25">
        <f t="shared" si="3"/>
        <v>0.086</v>
      </c>
      <c r="I20" s="25">
        <f t="shared" si="4"/>
        <v>0.24459457062671328</v>
      </c>
      <c r="M20" s="17" t="s">
        <v>36</v>
      </c>
      <c r="N20" s="18">
        <f>G70</f>
        <v>0.8258346290892106</v>
      </c>
      <c r="S20" s="1">
        <v>3</v>
      </c>
      <c r="T20" s="1">
        <v>3</v>
      </c>
      <c r="U20" s="15">
        <f t="shared" si="5"/>
        <v>0.086</v>
      </c>
      <c r="V20" s="15">
        <f t="shared" si="6"/>
        <v>0.2448039215372172</v>
      </c>
      <c r="W20" s="18">
        <f t="shared" si="12"/>
        <v>0.0001470735618025465</v>
      </c>
      <c r="X20" s="19">
        <f t="shared" si="13"/>
        <v>0.060042034833571734</v>
      </c>
      <c r="Y20" s="18">
        <f t="shared" si="7"/>
        <v>0.010521294264305495</v>
      </c>
      <c r="Z20" s="25">
        <f t="shared" si="8"/>
        <v>0.086</v>
      </c>
      <c r="AA20" s="25">
        <f t="shared" si="9"/>
        <v>0.2448039215372172</v>
      </c>
      <c r="AB20" s="2"/>
      <c r="AC20" s="2"/>
      <c r="AE20" s="17" t="s">
        <v>36</v>
      </c>
      <c r="AF20" s="18">
        <f>Y70</f>
        <v>0.8265414691105671</v>
      </c>
    </row>
    <row r="21" spans="1:32" ht="16.5">
      <c r="A21" s="1">
        <v>4</v>
      </c>
      <c r="B21" s="1">
        <v>4</v>
      </c>
      <c r="C21" s="15">
        <f t="shared" si="0"/>
        <v>0.129</v>
      </c>
      <c r="D21" s="15">
        <f t="shared" si="1"/>
        <v>0.24434946126498988</v>
      </c>
      <c r="E21" s="18">
        <f t="shared" si="10"/>
        <v>0.0002451093617233946</v>
      </c>
      <c r="F21" s="19">
        <f t="shared" si="11"/>
        <v>0.10021046709883308</v>
      </c>
      <c r="G21" s="18">
        <f t="shared" si="2"/>
        <v>0.010499640149226596</v>
      </c>
      <c r="H21" s="25">
        <f t="shared" si="3"/>
        <v>0.129</v>
      </c>
      <c r="I21" s="25">
        <f t="shared" si="4"/>
        <v>0.24434946126498988</v>
      </c>
      <c r="M21" s="12" t="s">
        <v>37</v>
      </c>
      <c r="N21" s="15">
        <f>N17/2*POWER(N18,2)*N19*N20/9.81</f>
        <v>4.537460398359679</v>
      </c>
      <c r="S21" s="1">
        <v>4</v>
      </c>
      <c r="T21" s="1">
        <v>4</v>
      </c>
      <c r="U21" s="15">
        <f t="shared" si="5"/>
        <v>0.129</v>
      </c>
      <c r="V21" s="15">
        <f t="shared" si="6"/>
        <v>0.24455860238396848</v>
      </c>
      <c r="W21" s="18">
        <f t="shared" si="12"/>
        <v>0.0002453191532487131</v>
      </c>
      <c r="X21" s="19">
        <f t="shared" si="13"/>
        <v>0.10021046709883308</v>
      </c>
      <c r="Y21" s="18">
        <f t="shared" si="7"/>
        <v>0.010508626895005833</v>
      </c>
      <c r="Z21" s="25">
        <f t="shared" si="8"/>
        <v>0.129</v>
      </c>
      <c r="AA21" s="25">
        <f t="shared" si="9"/>
        <v>0.24455860238396848</v>
      </c>
      <c r="AB21" s="2"/>
      <c r="AC21" s="2"/>
      <c r="AE21" s="12" t="s">
        <v>37</v>
      </c>
      <c r="AF21" s="15">
        <f>AF17/2*POWER(AF18,2)*AF19*AF20/9.81</f>
        <v>4.541344055561628</v>
      </c>
    </row>
    <row r="22" spans="1:29" ht="16.5">
      <c r="A22" s="1">
        <v>5</v>
      </c>
      <c r="B22" s="1">
        <v>5</v>
      </c>
      <c r="C22" s="15">
        <f t="shared" si="0"/>
        <v>0.172</v>
      </c>
      <c r="D22" s="15">
        <f t="shared" si="1"/>
        <v>0.24400589451299154</v>
      </c>
      <c r="E22" s="18">
        <f t="shared" si="10"/>
        <v>0.0003435667519983421</v>
      </c>
      <c r="F22" s="19">
        <f t="shared" si="11"/>
        <v>0.14060466932060933</v>
      </c>
      <c r="G22" s="18">
        <f t="shared" si="2"/>
        <v>0.010482740987090292</v>
      </c>
      <c r="H22" s="25">
        <f t="shared" si="3"/>
        <v>0.172</v>
      </c>
      <c r="I22" s="25">
        <f t="shared" si="4"/>
        <v>0.24400589451299154</v>
      </c>
      <c r="S22" s="1">
        <v>5</v>
      </c>
      <c r="T22" s="1">
        <v>5</v>
      </c>
      <c r="U22" s="15">
        <f t="shared" si="5"/>
        <v>0.172</v>
      </c>
      <c r="V22" s="15">
        <f t="shared" si="6"/>
        <v>0.2442147415697914</v>
      </c>
      <c r="W22" s="18">
        <f t="shared" si="12"/>
        <v>0.00034386081417708825</v>
      </c>
      <c r="X22" s="19">
        <f t="shared" si="13"/>
        <v>0.14060466932060933</v>
      </c>
      <c r="Y22" s="18">
        <f t="shared" si="7"/>
        <v>0.01049171326870963</v>
      </c>
      <c r="Z22" s="25">
        <f t="shared" si="8"/>
        <v>0.172</v>
      </c>
      <c r="AA22" s="25">
        <f t="shared" si="9"/>
        <v>0.2442147415697914</v>
      </c>
      <c r="AB22" s="2"/>
      <c r="AC22" s="2"/>
    </row>
    <row r="23" spans="1:29" ht="16.5">
      <c r="A23" s="1">
        <v>6</v>
      </c>
      <c r="B23" s="1">
        <v>6</v>
      </c>
      <c r="C23" s="15">
        <f t="shared" si="0"/>
        <v>0.21499999999999997</v>
      </c>
      <c r="D23" s="15">
        <f t="shared" si="1"/>
        <v>0.24356345372376648</v>
      </c>
      <c r="E23" s="18">
        <f t="shared" si="10"/>
        <v>0.0004424407892250626</v>
      </c>
      <c r="F23" s="19">
        <f t="shared" si="11"/>
        <v>0.18132381191368552</v>
      </c>
      <c r="G23" s="18">
        <f t="shared" si="2"/>
        <v>0.010461578630830224</v>
      </c>
      <c r="H23" s="25">
        <f t="shared" si="3"/>
        <v>0.21499999999999997</v>
      </c>
      <c r="I23" s="25">
        <f t="shared" si="4"/>
        <v>0.24356345372376648</v>
      </c>
      <c r="S23" s="1">
        <v>6</v>
      </c>
      <c r="T23" s="1">
        <v>6</v>
      </c>
      <c r="U23" s="15">
        <f t="shared" si="5"/>
        <v>0.21499999999999997</v>
      </c>
      <c r="V23" s="15">
        <f t="shared" si="6"/>
        <v>0.2437719220911219</v>
      </c>
      <c r="W23" s="18">
        <f t="shared" si="12"/>
        <v>0.0004428194786695039</v>
      </c>
      <c r="X23" s="19">
        <f t="shared" si="13"/>
        <v>0.18132381191368552</v>
      </c>
      <c r="Y23" s="18">
        <f t="shared" si="7"/>
        <v>0.010470532799379676</v>
      </c>
      <c r="Z23" s="25">
        <f t="shared" si="8"/>
        <v>0.21499999999999997</v>
      </c>
      <c r="AA23" s="25">
        <f t="shared" si="9"/>
        <v>0.2437719220911219</v>
      </c>
      <c r="AB23" s="2"/>
      <c r="AC23" s="2"/>
    </row>
    <row r="24" spans="1:35" ht="16.5">
      <c r="A24" s="1">
        <v>7</v>
      </c>
      <c r="B24" s="1">
        <v>7</v>
      </c>
      <c r="C24" s="15">
        <f t="shared" si="0"/>
        <v>0.258</v>
      </c>
      <c r="D24" s="15">
        <f t="shared" si="1"/>
        <v>0.2430215988729877</v>
      </c>
      <c r="E24" s="18">
        <f t="shared" si="10"/>
        <v>0.000541854850778789</v>
      </c>
      <c r="F24" s="19">
        <f t="shared" si="11"/>
        <v>0.22246968602823358</v>
      </c>
      <c r="G24" s="18">
        <f t="shared" si="2"/>
        <v>0.010436127135054516</v>
      </c>
      <c r="H24" s="25">
        <f t="shared" si="3"/>
        <v>0.258</v>
      </c>
      <c r="I24" s="25">
        <f t="shared" si="4"/>
        <v>0.2430215988729877</v>
      </c>
      <c r="O24" s="2"/>
      <c r="P24"/>
      <c r="Q24" s="12" t="s">
        <v>38</v>
      </c>
      <c r="S24" s="1">
        <v>7</v>
      </c>
      <c r="T24" s="1">
        <v>7</v>
      </c>
      <c r="U24" s="15">
        <f t="shared" si="5"/>
        <v>0.258</v>
      </c>
      <c r="V24" s="15">
        <f t="shared" si="6"/>
        <v>0.24322960346142078</v>
      </c>
      <c r="W24" s="18">
        <f t="shared" si="12"/>
        <v>0.0005423186297011107</v>
      </c>
      <c r="X24" s="19">
        <f t="shared" si="13"/>
        <v>0.22246968602823358</v>
      </c>
      <c r="Y24" s="18">
        <f t="shared" si="7"/>
        <v>0.01044505951941718</v>
      </c>
      <c r="Z24" s="25">
        <f t="shared" si="8"/>
        <v>0.258</v>
      </c>
      <c r="AA24" s="25">
        <f t="shared" si="9"/>
        <v>0.24322960346142078</v>
      </c>
      <c r="AB24" s="2"/>
      <c r="AC24" s="2"/>
      <c r="AG24" s="2"/>
      <c r="AH24" s="12"/>
      <c r="AI24" s="12" t="s">
        <v>38</v>
      </c>
    </row>
    <row r="25" spans="1:35" ht="16.5">
      <c r="A25" s="1">
        <v>8</v>
      </c>
      <c r="B25" s="1">
        <v>8</v>
      </c>
      <c r="C25" s="15">
        <f t="shared" si="0"/>
        <v>0.301</v>
      </c>
      <c r="D25" s="15">
        <f t="shared" si="1"/>
        <v>0.24237966322257143</v>
      </c>
      <c r="E25" s="18">
        <f t="shared" si="10"/>
        <v>0.0006419356504162588</v>
      </c>
      <c r="F25" s="19">
        <f t="shared" si="11"/>
        <v>0.2641475709950214</v>
      </c>
      <c r="G25" s="18">
        <f t="shared" si="2"/>
        <v>0.010406355015922237</v>
      </c>
      <c r="H25" s="25">
        <f t="shared" si="3"/>
        <v>0.301</v>
      </c>
      <c r="I25" s="25">
        <f t="shared" si="4"/>
        <v>0.24237966322257143</v>
      </c>
      <c r="M25" s="12" t="s">
        <v>39</v>
      </c>
      <c r="N25" s="26">
        <f>POWER(N19,2)/(3.14159*(POWER((2*D11),2)/G70))</f>
        <v>0.0035542394379410236</v>
      </c>
      <c r="P25" s="12"/>
      <c r="Q25" s="2"/>
      <c r="S25" s="1">
        <v>8</v>
      </c>
      <c r="T25" s="1">
        <v>8</v>
      </c>
      <c r="U25" s="15">
        <f t="shared" si="5"/>
        <v>0.301</v>
      </c>
      <c r="V25" s="15">
        <f t="shared" si="6"/>
        <v>0.24258711837193664</v>
      </c>
      <c r="W25" s="18">
        <f t="shared" si="12"/>
        <v>0.0006424850894841405</v>
      </c>
      <c r="X25" s="19">
        <f t="shared" si="13"/>
        <v>0.2641475709950072</v>
      </c>
      <c r="Y25" s="18">
        <f t="shared" si="7"/>
        <v>0.010415261918033875</v>
      </c>
      <c r="Z25" s="25">
        <f t="shared" si="8"/>
        <v>0.301</v>
      </c>
      <c r="AA25" s="25">
        <f t="shared" si="9"/>
        <v>0.24258711837193664</v>
      </c>
      <c r="AB25" s="2"/>
      <c r="AC25" s="2"/>
      <c r="AE25" s="12" t="s">
        <v>39</v>
      </c>
      <c r="AF25" s="26">
        <f>POWER(AF19,2)/(3.14159*(POWER((2*D11),2)/Y70))</f>
        <v>0.0035572815466050683</v>
      </c>
      <c r="AH25" s="12"/>
      <c r="AI25" s="2"/>
    </row>
    <row r="26" spans="1:35" ht="16.5">
      <c r="A26" s="1">
        <v>9</v>
      </c>
      <c r="B26" s="1">
        <v>9</v>
      </c>
      <c r="C26" s="15">
        <f t="shared" si="0"/>
        <v>0.344</v>
      </c>
      <c r="D26" s="15">
        <f t="shared" si="1"/>
        <v>0.24163684914590486</v>
      </c>
      <c r="E26" s="18">
        <f t="shared" si="10"/>
        <v>0.0007428140766665703</v>
      </c>
      <c r="F26" s="19">
        <f t="shared" si="11"/>
        <v>0.30646716262843654</v>
      </c>
      <c r="G26" s="18">
        <f t="shared" si="2"/>
        <v>0.010372225052267457</v>
      </c>
      <c r="H26" s="25">
        <f t="shared" si="3"/>
        <v>0.344</v>
      </c>
      <c r="I26" s="25">
        <f t="shared" si="4"/>
        <v>0.24163684914590486</v>
      </c>
      <c r="O26" s="2"/>
      <c r="P26"/>
      <c r="Q26" s="12" t="s">
        <v>40</v>
      </c>
      <c r="S26" s="1">
        <v>9</v>
      </c>
      <c r="T26" s="1">
        <v>9</v>
      </c>
      <c r="U26" s="15">
        <f t="shared" si="5"/>
        <v>0.344</v>
      </c>
      <c r="V26" s="15">
        <f t="shared" si="6"/>
        <v>0.24184366851336012</v>
      </c>
      <c r="W26" s="18">
        <f t="shared" si="12"/>
        <v>0.0007434498585765226</v>
      </c>
      <c r="X26" s="19">
        <f t="shared" si="13"/>
        <v>0.30646716262842233</v>
      </c>
      <c r="Y26" s="18">
        <f t="shared" si="7"/>
        <v>0.010381102742205873</v>
      </c>
      <c r="Z26" s="25">
        <f t="shared" si="8"/>
        <v>0.344</v>
      </c>
      <c r="AA26" s="25">
        <f t="shared" si="9"/>
        <v>0.24184366851336012</v>
      </c>
      <c r="AB26" s="2"/>
      <c r="AC26" s="2"/>
      <c r="AG26" s="2"/>
      <c r="AH26"/>
      <c r="AI26" s="12" t="s">
        <v>41</v>
      </c>
    </row>
    <row r="27" spans="1:32" ht="16.5">
      <c r="A27" s="1">
        <v>10</v>
      </c>
      <c r="B27" s="1">
        <v>10</v>
      </c>
      <c r="C27" s="15">
        <f t="shared" si="0"/>
        <v>0.38699999999999996</v>
      </c>
      <c r="D27" s="15">
        <f t="shared" si="1"/>
        <v>0.24079222305258166</v>
      </c>
      <c r="E27" s="18">
        <f t="shared" si="10"/>
        <v>0.0008446260933231975</v>
      </c>
      <c r="F27" s="19">
        <f t="shared" si="11"/>
        <v>0.34954358009079556</v>
      </c>
      <c r="G27" s="18">
        <f t="shared" si="2"/>
        <v>0.010333694046343172</v>
      </c>
      <c r="H27" s="25">
        <f t="shared" si="3"/>
        <v>0.38699999999999996</v>
      </c>
      <c r="I27" s="25">
        <f t="shared" si="4"/>
        <v>0.24079222305258166</v>
      </c>
      <c r="M27" s="12" t="s">
        <v>42</v>
      </c>
      <c r="N27" s="15">
        <f>N25*G70*(N17*POWER(N18,2)/2)/9.81</f>
        <v>0.03225444139189112</v>
      </c>
      <c r="S27" s="1">
        <v>10</v>
      </c>
      <c r="T27" s="1">
        <v>10</v>
      </c>
      <c r="U27" s="15">
        <f t="shared" si="5"/>
        <v>0.38699999999999996</v>
      </c>
      <c r="V27" s="15">
        <f t="shared" si="6"/>
        <v>0.24099831949621556</v>
      </c>
      <c r="W27" s="18">
        <f t="shared" si="12"/>
        <v>0.0008453490171445588</v>
      </c>
      <c r="X27" s="19">
        <f t="shared" si="13"/>
        <v>0.34954358009080977</v>
      </c>
      <c r="Y27" s="18">
        <f t="shared" si="7"/>
        <v>0.010342538757212786</v>
      </c>
      <c r="Z27" s="25">
        <f t="shared" si="8"/>
        <v>0.38699999999999996</v>
      </c>
      <c r="AA27" s="25">
        <f t="shared" si="9"/>
        <v>0.24099831949621556</v>
      </c>
      <c r="AB27" s="2"/>
      <c r="AC27" s="2"/>
      <c r="AE27" s="12" t="s">
        <v>42</v>
      </c>
      <c r="AF27" s="15">
        <f>AF25*Y70*(AF17*POWER(AF18,2)/2)/9.81</f>
        <v>0.032309678811268006</v>
      </c>
    </row>
    <row r="28" spans="1:30" ht="16.5">
      <c r="A28" s="1">
        <v>11</v>
      </c>
      <c r="B28" s="1">
        <v>11</v>
      </c>
      <c r="C28" s="15">
        <f t="shared" si="0"/>
        <v>0.42999999999999994</v>
      </c>
      <c r="D28" s="15">
        <f t="shared" si="1"/>
        <v>0.239844709335473</v>
      </c>
      <c r="E28" s="18">
        <f t="shared" si="10"/>
        <v>0.0009475137171086612</v>
      </c>
      <c r="F28" s="19">
        <f t="shared" si="11"/>
        <v>0.39349847146091577</v>
      </c>
      <c r="G28" s="18">
        <f t="shared" si="2"/>
        <v>0.010290712540495805</v>
      </c>
      <c r="H28" s="25">
        <f t="shared" si="3"/>
        <v>0.42999999999999994</v>
      </c>
      <c r="I28" s="25">
        <f t="shared" si="4"/>
        <v>0.239844709335473</v>
      </c>
      <c r="S28" s="1">
        <v>11</v>
      </c>
      <c r="T28" s="1">
        <v>11</v>
      </c>
      <c r="U28" s="15">
        <f t="shared" si="5"/>
        <v>0.42999999999999994</v>
      </c>
      <c r="V28" s="15">
        <f t="shared" si="6"/>
        <v>0.24004999479275144</v>
      </c>
      <c r="W28" s="18">
        <f t="shared" si="12"/>
        <v>0.0009483247034641207</v>
      </c>
      <c r="X28" s="19">
        <f t="shared" si="13"/>
        <v>0.39349847146091577</v>
      </c>
      <c r="Y28" s="18">
        <f t="shared" si="7"/>
        <v>0.010299520463069749</v>
      </c>
      <c r="Z28" s="25">
        <f t="shared" si="8"/>
        <v>0.42999999999999994</v>
      </c>
      <c r="AA28" s="25">
        <f t="shared" si="9"/>
        <v>0.24004999479275144</v>
      </c>
      <c r="AB28" s="2"/>
      <c r="AC28" s="2"/>
      <c r="AD28" s="19"/>
    </row>
    <row r="29" spans="1:30" ht="16.5">
      <c r="A29" s="1">
        <v>12</v>
      </c>
      <c r="B29" s="1">
        <v>12</v>
      </c>
      <c r="C29" s="15">
        <f t="shared" si="0"/>
        <v>0.473</v>
      </c>
      <c r="D29" s="15">
        <f t="shared" si="1"/>
        <v>0.23879308324572682</v>
      </c>
      <c r="E29" s="18">
        <f t="shared" si="10"/>
        <v>0.0010516260897461827</v>
      </c>
      <c r="F29" s="19">
        <f t="shared" si="11"/>
        <v>0.43846124130062947</v>
      </c>
      <c r="G29" s="18">
        <f t="shared" si="2"/>
        <v>0.010243224485281652</v>
      </c>
      <c r="H29" s="25">
        <f t="shared" si="3"/>
        <v>0.473</v>
      </c>
      <c r="I29" s="25">
        <f t="shared" si="4"/>
        <v>0.23879308324572682</v>
      </c>
      <c r="S29" s="1">
        <v>12</v>
      </c>
      <c r="T29" s="1">
        <v>12</v>
      </c>
      <c r="U29" s="15">
        <f t="shared" si="5"/>
        <v>0.473</v>
      </c>
      <c r="V29" s="15">
        <f t="shared" si="6"/>
        <v>0.2389974686058411</v>
      </c>
      <c r="W29" s="18">
        <f t="shared" si="12"/>
        <v>0.0010525261869103464</v>
      </c>
      <c r="X29" s="19">
        <f t="shared" si="13"/>
        <v>0.43846124130061526</v>
      </c>
      <c r="Y29" s="18">
        <f t="shared" si="7"/>
        <v>0.01025199176235978</v>
      </c>
      <c r="Z29" s="25">
        <f t="shared" si="8"/>
        <v>0.473</v>
      </c>
      <c r="AA29" s="25">
        <f t="shared" si="9"/>
        <v>0.2389974686058411</v>
      </c>
      <c r="AB29" s="2"/>
      <c r="AC29" s="2"/>
      <c r="AD29" s="19"/>
    </row>
    <row r="30" spans="1:30" ht="18">
      <c r="A30" s="1">
        <v>13</v>
      </c>
      <c r="B30" s="1">
        <v>13</v>
      </c>
      <c r="C30" s="15">
        <f t="shared" si="0"/>
        <v>0.516</v>
      </c>
      <c r="D30" s="15">
        <f t="shared" si="1"/>
        <v>0.23763596258132635</v>
      </c>
      <c r="E30" s="18">
        <f t="shared" si="10"/>
        <v>0.0011571206644004628</v>
      </c>
      <c r="F30" s="19">
        <f t="shared" si="11"/>
        <v>0.4845704275319207</v>
      </c>
      <c r="G30" s="18">
        <f t="shared" si="2"/>
        <v>0.010191166853604711</v>
      </c>
      <c r="H30" s="25">
        <f t="shared" si="3"/>
        <v>0.516</v>
      </c>
      <c r="I30" s="25">
        <f t="shared" si="4"/>
        <v>0.23763596258132635</v>
      </c>
      <c r="L30" s="1" t="s">
        <v>43</v>
      </c>
      <c r="S30" s="1">
        <v>13</v>
      </c>
      <c r="T30" s="1">
        <v>13</v>
      </c>
      <c r="U30" s="15">
        <f t="shared" si="5"/>
        <v>0.516</v>
      </c>
      <c r="V30" s="15">
        <f t="shared" si="6"/>
        <v>0.2378393575504273</v>
      </c>
      <c r="W30" s="18">
        <f t="shared" si="12"/>
        <v>0.0011581110554138019</v>
      </c>
      <c r="X30" s="19">
        <f t="shared" si="13"/>
        <v>0.4845704275319207</v>
      </c>
      <c r="Y30" s="18">
        <f t="shared" si="7"/>
        <v>0.010199889574041361</v>
      </c>
      <c r="Z30" s="25">
        <f t="shared" si="8"/>
        <v>0.516</v>
      </c>
      <c r="AA30" s="25">
        <f t="shared" si="9"/>
        <v>0.2378393575504273</v>
      </c>
      <c r="AB30" s="2"/>
      <c r="AC30" s="2"/>
      <c r="AD30" s="1" t="s">
        <v>43</v>
      </c>
    </row>
    <row r="31" spans="1:30" ht="16.5">
      <c r="A31" s="1">
        <v>14</v>
      </c>
      <c r="B31" s="1">
        <v>14</v>
      </c>
      <c r="C31" s="15">
        <f t="shared" si="0"/>
        <v>0.5589999999999999</v>
      </c>
      <c r="D31" s="15">
        <f t="shared" si="1"/>
        <v>0.23637179805145173</v>
      </c>
      <c r="E31" s="18">
        <f t="shared" si="10"/>
        <v>0.0012641645298746285</v>
      </c>
      <c r="F31" s="19">
        <f t="shared" si="11"/>
        <v>0.5319752600332919</v>
      </c>
      <c r="G31" s="18">
        <f t="shared" si="2"/>
        <v>0.010134469194357483</v>
      </c>
      <c r="H31" s="25">
        <f t="shared" si="3"/>
        <v>0.5589999999999999</v>
      </c>
      <c r="I31" s="25">
        <f t="shared" si="4"/>
        <v>0.23637179805145173</v>
      </c>
      <c r="L31" s="1" t="s">
        <v>44</v>
      </c>
      <c r="S31" s="1">
        <v>14</v>
      </c>
      <c r="T31" s="1">
        <v>14</v>
      </c>
      <c r="U31" s="15">
        <f t="shared" si="5"/>
        <v>0.5589999999999999</v>
      </c>
      <c r="V31" s="15">
        <f t="shared" si="6"/>
        <v>0.2365741110096369</v>
      </c>
      <c r="W31" s="18">
        <f t="shared" si="12"/>
        <v>0.0012652465407903823</v>
      </c>
      <c r="X31" s="19">
        <f t="shared" si="13"/>
        <v>0.5319752600332919</v>
      </c>
      <c r="Y31" s="18">
        <f t="shared" si="7"/>
        <v>0.010143143386707203</v>
      </c>
      <c r="Z31" s="25">
        <f t="shared" si="8"/>
        <v>0.5589999999999999</v>
      </c>
      <c r="AA31" s="25">
        <f t="shared" si="9"/>
        <v>0.2365741110096369</v>
      </c>
      <c r="AB31" s="2"/>
      <c r="AC31" s="2"/>
      <c r="AD31" s="1" t="s">
        <v>44</v>
      </c>
    </row>
    <row r="32" spans="1:30" ht="18">
      <c r="A32" s="1">
        <v>15</v>
      </c>
      <c r="B32" s="1">
        <v>15</v>
      </c>
      <c r="C32" s="15">
        <f t="shared" si="0"/>
        <v>0.602</v>
      </c>
      <c r="D32" s="15">
        <f t="shared" si="1"/>
        <v>0.23499886215122157</v>
      </c>
      <c r="E32" s="18">
        <f t="shared" si="10"/>
        <v>0.00137293590023016</v>
      </c>
      <c r="F32" s="19">
        <f t="shared" si="11"/>
        <v>0.5808374398079934</v>
      </c>
      <c r="G32" s="18">
        <f t="shared" si="2"/>
        <v>0.01007305311774102</v>
      </c>
      <c r="H32" s="25">
        <f t="shared" si="3"/>
        <v>0.602</v>
      </c>
      <c r="I32" s="25">
        <f t="shared" si="4"/>
        <v>0.23499886215122157</v>
      </c>
      <c r="L32" s="27" t="s">
        <v>45</v>
      </c>
      <c r="S32" s="1">
        <v>15</v>
      </c>
      <c r="T32" s="1">
        <v>15</v>
      </c>
      <c r="U32" s="15">
        <f t="shared" si="5"/>
        <v>0.602</v>
      </c>
      <c r="V32" s="15">
        <f t="shared" si="6"/>
        <v>0.2352</v>
      </c>
      <c r="W32" s="18">
        <f t="shared" si="12"/>
        <v>0.0013741110096369136</v>
      </c>
      <c r="X32" s="19">
        <f t="shared" si="13"/>
        <v>0.5808374398080076</v>
      </c>
      <c r="Y32" s="18">
        <f t="shared" si="7"/>
        <v>0.010081674743463744</v>
      </c>
      <c r="Z32" s="25">
        <f t="shared" si="8"/>
        <v>0.602</v>
      </c>
      <c r="AA32" s="25">
        <f t="shared" si="9"/>
        <v>0.2352</v>
      </c>
      <c r="AB32" s="2"/>
      <c r="AC32" s="2"/>
      <c r="AD32" s="27" t="s">
        <v>45</v>
      </c>
    </row>
    <row r="33" spans="1:30" ht="16.5">
      <c r="A33" s="1">
        <v>16</v>
      </c>
      <c r="B33" s="1">
        <v>16</v>
      </c>
      <c r="C33" s="15">
        <f t="shared" si="0"/>
        <v>0.6449999999999999</v>
      </c>
      <c r="D33" s="15">
        <f t="shared" si="1"/>
        <v>0.2335152363483616</v>
      </c>
      <c r="E33" s="18">
        <f t="shared" si="10"/>
        <v>0.0014836258028599614</v>
      </c>
      <c r="F33" s="19">
        <f t="shared" si="11"/>
        <v>0.6313331857348459</v>
      </c>
      <c r="G33" s="18">
        <f t="shared" si="2"/>
        <v>0.010006831702877144</v>
      </c>
      <c r="H33" s="25">
        <f t="shared" si="3"/>
        <v>0.6449999999999999</v>
      </c>
      <c r="I33" s="25">
        <f t="shared" si="4"/>
        <v>0.2335152363483616</v>
      </c>
      <c r="S33" s="1">
        <v>16</v>
      </c>
      <c r="T33" s="1">
        <v>16</v>
      </c>
      <c r="U33" s="15">
        <f t="shared" si="5"/>
        <v>0.6449999999999999</v>
      </c>
      <c r="V33" s="15">
        <f t="shared" si="6"/>
        <v>0.23371510434715168</v>
      </c>
      <c r="W33" s="18">
        <f t="shared" si="12"/>
        <v>0.001484895652848317</v>
      </c>
      <c r="X33" s="19">
        <f t="shared" si="13"/>
        <v>0.6313331857348317</v>
      </c>
      <c r="Y33" s="18">
        <f t="shared" si="7"/>
        <v>0.01001539664903637</v>
      </c>
      <c r="Z33" s="25">
        <f t="shared" si="8"/>
        <v>0.6449999999999999</v>
      </c>
      <c r="AA33" s="25">
        <f t="shared" si="9"/>
        <v>0.23371510434715168</v>
      </c>
      <c r="AB33" s="2"/>
      <c r="AC33" s="2"/>
      <c r="AD33" s="19"/>
    </row>
    <row r="34" spans="1:30" ht="16.5">
      <c r="A34" s="1">
        <v>17</v>
      </c>
      <c r="B34" s="1">
        <v>17</v>
      </c>
      <c r="C34" s="15">
        <f t="shared" si="0"/>
        <v>0.688</v>
      </c>
      <c r="D34" s="15">
        <f t="shared" si="1"/>
        <v>0.23191879634359824</v>
      </c>
      <c r="E34" s="18">
        <f t="shared" si="10"/>
        <v>0.001596440004763361</v>
      </c>
      <c r="F34" s="19">
        <f t="shared" si="11"/>
        <v>0.6836556062584975</v>
      </c>
      <c r="G34" s="18">
        <f t="shared" si="2"/>
        <v>0.009935708816432237</v>
      </c>
      <c r="H34" s="25">
        <f t="shared" si="3"/>
        <v>0.688</v>
      </c>
      <c r="I34" s="25">
        <f t="shared" si="4"/>
        <v>0.23191879634359824</v>
      </c>
      <c r="S34" s="1">
        <v>17</v>
      </c>
      <c r="T34" s="1">
        <v>17</v>
      </c>
      <c r="U34" s="15">
        <f t="shared" si="5"/>
        <v>0.688</v>
      </c>
      <c r="V34" s="15">
        <f t="shared" si="6"/>
        <v>0.2321172979336094</v>
      </c>
      <c r="W34" s="18">
        <f t="shared" si="12"/>
        <v>0.0015978064135422632</v>
      </c>
      <c r="X34" s="19">
        <f t="shared" si="13"/>
        <v>0.683655606258526</v>
      </c>
      <c r="Y34" s="18">
        <f t="shared" si="7"/>
        <v>0.009944212887809997</v>
      </c>
      <c r="Z34" s="25">
        <f t="shared" si="8"/>
        <v>0.688</v>
      </c>
      <c r="AA34" s="25">
        <f t="shared" si="9"/>
        <v>0.2321172979336094</v>
      </c>
      <c r="AB34" s="2"/>
      <c r="AC34" s="2"/>
      <c r="AD34" s="19"/>
    </row>
    <row r="35" spans="1:32" ht="16.5">
      <c r="A35" s="1">
        <v>18</v>
      </c>
      <c r="B35" s="1">
        <v>18</v>
      </c>
      <c r="C35" s="15">
        <f t="shared" si="0"/>
        <v>0.731</v>
      </c>
      <c r="D35" s="15">
        <f t="shared" si="1"/>
        <v>0.2302071951183659</v>
      </c>
      <c r="E35" s="18">
        <f t="shared" si="10"/>
        <v>0.0017116012252323398</v>
      </c>
      <c r="F35" s="19">
        <f t="shared" si="11"/>
        <v>0.7380174665517529</v>
      </c>
      <c r="G35" s="18">
        <f t="shared" si="2"/>
        <v>0.009859578328672155</v>
      </c>
      <c r="H35" s="25">
        <f t="shared" si="3"/>
        <v>0.731</v>
      </c>
      <c r="I35" s="25">
        <f t="shared" si="4"/>
        <v>0.2302071951183659</v>
      </c>
      <c r="N35" s="4" t="s">
        <v>46</v>
      </c>
      <c r="S35" s="1">
        <v>18</v>
      </c>
      <c r="T35" s="1">
        <v>18</v>
      </c>
      <c r="U35" s="15">
        <f t="shared" si="5"/>
        <v>0.731</v>
      </c>
      <c r="V35" s="15">
        <f t="shared" si="6"/>
        <v>0.23040423173197144</v>
      </c>
      <c r="W35" s="18">
        <f t="shared" si="12"/>
        <v>0.0017130662016379694</v>
      </c>
      <c r="X35" s="19">
        <f t="shared" si="13"/>
        <v>0.7380174665517387</v>
      </c>
      <c r="Y35" s="18">
        <f t="shared" si="7"/>
        <v>0.00986801723921299</v>
      </c>
      <c r="Z35" s="25">
        <f t="shared" si="8"/>
        <v>0.731</v>
      </c>
      <c r="AA35" s="25">
        <f t="shared" si="9"/>
        <v>0.23040423173197144</v>
      </c>
      <c r="AB35" s="2"/>
      <c r="AC35" s="2"/>
      <c r="AD35"/>
      <c r="AF35" s="28" t="s">
        <v>46</v>
      </c>
    </row>
    <row r="36" spans="1:32" ht="16.5">
      <c r="A36" s="1">
        <v>19</v>
      </c>
      <c r="B36" s="1">
        <v>19</v>
      </c>
      <c r="C36" s="15">
        <f t="shared" si="0"/>
        <v>0.7739999999999999</v>
      </c>
      <c r="D36" s="15">
        <f t="shared" si="1"/>
        <v>0.2283778434245258</v>
      </c>
      <c r="E36" s="18">
        <f t="shared" si="10"/>
        <v>0.0018293516938401033</v>
      </c>
      <c r="F36" s="19">
        <f t="shared" si="11"/>
        <v>0.7946544385372079</v>
      </c>
      <c r="G36" s="18">
        <f t="shared" si="2"/>
        <v>0.009778323210541107</v>
      </c>
      <c r="H36" s="25">
        <f t="shared" si="3"/>
        <v>0.7739999999999999</v>
      </c>
      <c r="I36" s="25">
        <f t="shared" si="4"/>
        <v>0.2283778434245258</v>
      </c>
      <c r="N36" s="26">
        <f>POWER(F11,2)/N20</f>
        <v>22.389470420236666</v>
      </c>
      <c r="S36" s="1">
        <v>19</v>
      </c>
      <c r="T36" s="1">
        <v>19</v>
      </c>
      <c r="U36" s="15">
        <f t="shared" si="5"/>
        <v>0.7739999999999999</v>
      </c>
      <c r="V36" s="15">
        <f t="shared" si="6"/>
        <v>0.22857331427793579</v>
      </c>
      <c r="W36" s="18">
        <f t="shared" si="12"/>
        <v>0.0018309174540356576</v>
      </c>
      <c r="X36" s="19">
        <f t="shared" si="13"/>
        <v>0.7946544385372079</v>
      </c>
      <c r="Y36" s="18">
        <f t="shared" si="7"/>
        <v>0.00978669257402323</v>
      </c>
      <c r="Z36" s="25">
        <f t="shared" si="8"/>
        <v>0.7739999999999999</v>
      </c>
      <c r="AA36" s="25">
        <f t="shared" si="9"/>
        <v>0.22857331427793579</v>
      </c>
      <c r="AB36" s="2"/>
      <c r="AC36" s="2"/>
      <c r="AD36" s="19"/>
      <c r="AF36" s="26">
        <f>POWER(F11,2)/AF20</f>
        <v>22.37032343930293</v>
      </c>
    </row>
    <row r="37" spans="1:30" ht="16.5">
      <c r="A37" s="1">
        <v>20</v>
      </c>
      <c r="B37" s="1">
        <v>20</v>
      </c>
      <c r="C37" s="15">
        <f t="shared" si="0"/>
        <v>0.817</v>
      </c>
      <c r="D37" s="15">
        <f t="shared" si="1"/>
        <v>0.22642788729831598</v>
      </c>
      <c r="E37" s="18">
        <f t="shared" si="10"/>
        <v>0.001949956126209823</v>
      </c>
      <c r="F37" s="19">
        <f t="shared" si="11"/>
        <v>0.8538289428476276</v>
      </c>
      <c r="G37" s="18">
        <f t="shared" si="2"/>
        <v>0.00969181449186878</v>
      </c>
      <c r="H37" s="25">
        <f t="shared" si="3"/>
        <v>0.817</v>
      </c>
      <c r="I37" s="25">
        <f t="shared" si="4"/>
        <v>0.22642788729831598</v>
      </c>
      <c r="S37" s="1">
        <v>20</v>
      </c>
      <c r="T37" s="1">
        <v>20</v>
      </c>
      <c r="U37" s="15">
        <f t="shared" si="5"/>
        <v>0.817</v>
      </c>
      <c r="V37" s="15">
        <f t="shared" si="6"/>
        <v>0.2266216891650047</v>
      </c>
      <c r="W37" s="18">
        <f t="shared" si="12"/>
        <v>0.0019516251129310935</v>
      </c>
      <c r="X37" s="19">
        <f t="shared" si="13"/>
        <v>0.8538289428476276</v>
      </c>
      <c r="Y37" s="18">
        <f t="shared" si="7"/>
        <v>0.009700109811683563</v>
      </c>
      <c r="Z37" s="25">
        <f t="shared" si="8"/>
        <v>0.817</v>
      </c>
      <c r="AA37" s="25">
        <f t="shared" si="9"/>
        <v>0.2266216891650047</v>
      </c>
      <c r="AB37" s="2"/>
      <c r="AC37" s="2"/>
      <c r="AD37" s="19"/>
    </row>
    <row r="38" spans="1:30" ht="16.5">
      <c r="A38" s="1">
        <v>21</v>
      </c>
      <c r="B38" s="1">
        <v>21</v>
      </c>
      <c r="C38" s="15">
        <f t="shared" si="0"/>
        <v>0.8599999999999999</v>
      </c>
      <c r="D38" s="15">
        <f t="shared" si="1"/>
        <v>0.22435418209093036</v>
      </c>
      <c r="E38" s="18">
        <f t="shared" si="10"/>
        <v>0.0020737052073856177</v>
      </c>
      <c r="F38" s="19">
        <f t="shared" si="11"/>
        <v>0.9158347198874566</v>
      </c>
      <c r="G38" s="18">
        <f t="shared" si="2"/>
        <v>0.009599910056468314</v>
      </c>
      <c r="H38" s="25">
        <f t="shared" si="3"/>
        <v>0.8599999999999999</v>
      </c>
      <c r="I38" s="25">
        <f t="shared" si="4"/>
        <v>0.22435418209093036</v>
      </c>
      <c r="S38" s="1">
        <v>21</v>
      </c>
      <c r="T38" s="1">
        <v>21</v>
      </c>
      <c r="U38" s="15">
        <f t="shared" si="5"/>
        <v>0.8599999999999999</v>
      </c>
      <c r="V38" s="15">
        <f t="shared" si="6"/>
        <v>0.22454620905283618</v>
      </c>
      <c r="W38" s="18">
        <f t="shared" si="12"/>
        <v>0.002075480112168515</v>
      </c>
      <c r="X38" s="19">
        <f t="shared" si="13"/>
        <v>0.9158347198874424</v>
      </c>
      <c r="Y38" s="18">
        <f t="shared" si="7"/>
        <v>0.009608126714368479</v>
      </c>
      <c r="Z38" s="25">
        <f t="shared" si="8"/>
        <v>0.8599999999999999</v>
      </c>
      <c r="AA38" s="25">
        <f t="shared" si="9"/>
        <v>0.22454620905283618</v>
      </c>
      <c r="AB38" s="2"/>
      <c r="AC38" s="2"/>
      <c r="AD38" s="19"/>
    </row>
    <row r="39" spans="1:31" ht="16.5">
      <c r="A39" s="1">
        <v>22</v>
      </c>
      <c r="B39" s="1">
        <v>22</v>
      </c>
      <c r="C39" s="15">
        <f t="shared" si="0"/>
        <v>0.9029999999999999</v>
      </c>
      <c r="D39" s="15">
        <f t="shared" si="1"/>
        <v>0.22215326239596758</v>
      </c>
      <c r="E39" s="18">
        <f t="shared" si="10"/>
        <v>0.0022009196949627774</v>
      </c>
      <c r="F39" s="19">
        <f t="shared" si="11"/>
        <v>0.9810023037906888</v>
      </c>
      <c r="G39" s="18">
        <f t="shared" si="2"/>
        <v>0.009502453244440604</v>
      </c>
      <c r="H39" s="25">
        <f t="shared" si="3"/>
        <v>0.9029999999999999</v>
      </c>
      <c r="I39" s="25">
        <f t="shared" si="4"/>
        <v>0.22215326239596758</v>
      </c>
      <c r="L39"/>
      <c r="M39" s="12" t="s">
        <v>47</v>
      </c>
      <c r="S39" s="1">
        <v>22</v>
      </c>
      <c r="T39" s="1">
        <v>22</v>
      </c>
      <c r="U39" s="15">
        <f t="shared" si="5"/>
        <v>0.9029999999999999</v>
      </c>
      <c r="V39" s="15">
        <f t="shared" si="6"/>
        <v>0.22234340556895316</v>
      </c>
      <c r="W39" s="18">
        <f t="shared" si="12"/>
        <v>0.00220280348388302</v>
      </c>
      <c r="X39" s="19">
        <f t="shared" si="13"/>
        <v>0.9810023037907172</v>
      </c>
      <c r="Y39" s="18">
        <f t="shared" si="7"/>
        <v>0.009510586488092117</v>
      </c>
      <c r="Z39" s="25">
        <f t="shared" si="8"/>
        <v>0.9029999999999999</v>
      </c>
      <c r="AA39" s="25">
        <f t="shared" si="9"/>
        <v>0.22234340556895316</v>
      </c>
      <c r="AB39" s="2"/>
      <c r="AC39" s="2"/>
      <c r="AD39" s="19"/>
      <c r="AE39" s="12" t="s">
        <v>47</v>
      </c>
    </row>
    <row r="40" spans="1:32" ht="16.5">
      <c r="A40" s="1">
        <v>23</v>
      </c>
      <c r="B40" s="1">
        <v>23</v>
      </c>
      <c r="C40" s="15">
        <f t="shared" si="0"/>
        <v>0.946</v>
      </c>
      <c r="D40" s="15">
        <f t="shared" si="1"/>
        <v>0.21982130711289732</v>
      </c>
      <c r="E40" s="18">
        <f t="shared" si="10"/>
        <v>0.0023319552830702583</v>
      </c>
      <c r="F40" s="19">
        <f t="shared" si="11"/>
        <v>1.0497056212092701</v>
      </c>
      <c r="G40" s="18">
        <f t="shared" si="2"/>
        <v>0.009399271225123391</v>
      </c>
      <c r="H40" s="25">
        <f t="shared" si="3"/>
        <v>0.946</v>
      </c>
      <c r="I40" s="25">
        <f t="shared" si="4"/>
        <v>0.21982130711289732</v>
      </c>
      <c r="M40" s="17" t="s">
        <v>48</v>
      </c>
      <c r="N40" s="16">
        <v>0.006500000000000001</v>
      </c>
      <c r="S40" s="1">
        <v>23</v>
      </c>
      <c r="T40" s="1">
        <v>23</v>
      </c>
      <c r="U40" s="15">
        <f t="shared" si="5"/>
        <v>0.946</v>
      </c>
      <c r="V40" s="15">
        <f t="shared" si="6"/>
        <v>0.22000945434230773</v>
      </c>
      <c r="W40" s="18">
        <f t="shared" si="12"/>
        <v>0.0023339512266454254</v>
      </c>
      <c r="X40" s="19">
        <f t="shared" si="13"/>
        <v>1.0497056212092701</v>
      </c>
      <c r="Y40" s="18">
        <f t="shared" si="7"/>
        <v>0.00940731615426475</v>
      </c>
      <c r="Z40" s="25">
        <f t="shared" si="8"/>
        <v>0.946</v>
      </c>
      <c r="AA40" s="25">
        <f t="shared" si="9"/>
        <v>0.22000945434230773</v>
      </c>
      <c r="AB40" s="2"/>
      <c r="AC40" s="2"/>
      <c r="AD40" s="19"/>
      <c r="AE40" s="17" t="s">
        <v>48</v>
      </c>
      <c r="AF40" s="16">
        <v>0.006500000000000001</v>
      </c>
    </row>
    <row r="41" spans="1:32" ht="16.5">
      <c r="A41" s="1">
        <v>24</v>
      </c>
      <c r="B41" s="1">
        <v>24</v>
      </c>
      <c r="C41" s="15">
        <f t="shared" si="0"/>
        <v>0.9889999999999999</v>
      </c>
      <c r="D41" s="15">
        <f t="shared" si="1"/>
        <v>0.21735409870679606</v>
      </c>
      <c r="E41" s="18">
        <f t="shared" si="10"/>
        <v>0.0024672084061012622</v>
      </c>
      <c r="F41" s="19">
        <f t="shared" si="11"/>
        <v>1.1223700006633806</v>
      </c>
      <c r="G41" s="18">
        <f t="shared" si="2"/>
        <v>0.009290173095357884</v>
      </c>
      <c r="H41" s="25">
        <f t="shared" si="3"/>
        <v>0.9889999999999999</v>
      </c>
      <c r="I41" s="25">
        <f t="shared" si="4"/>
        <v>0.21735409870679606</v>
      </c>
      <c r="M41" s="29" t="s">
        <v>49</v>
      </c>
      <c r="N41" s="16">
        <v>10</v>
      </c>
      <c r="S41" s="1">
        <v>24</v>
      </c>
      <c r="T41" s="1">
        <v>24</v>
      </c>
      <c r="U41" s="15">
        <f t="shared" si="5"/>
        <v>0.9889999999999999</v>
      </c>
      <c r="V41" s="15">
        <f t="shared" si="6"/>
        <v>0.21754013422814653</v>
      </c>
      <c r="W41" s="18">
        <f t="shared" si="12"/>
        <v>0.0024693201141612053</v>
      </c>
      <c r="X41" s="19">
        <f t="shared" si="13"/>
        <v>1.1223700006633521</v>
      </c>
      <c r="Y41" s="18">
        <f t="shared" si="7"/>
        <v>0.00929812464633168</v>
      </c>
      <c r="Z41" s="25">
        <f t="shared" si="8"/>
        <v>0.9889999999999999</v>
      </c>
      <c r="AA41" s="25">
        <f t="shared" si="9"/>
        <v>0.21754013422814653</v>
      </c>
      <c r="AB41" s="2"/>
      <c r="AC41" s="2"/>
      <c r="AD41" s="19"/>
      <c r="AE41" s="29" t="s">
        <v>50</v>
      </c>
      <c r="AF41" s="16">
        <v>10</v>
      </c>
    </row>
    <row r="42" spans="1:32" ht="16.5">
      <c r="A42" s="1">
        <v>25</v>
      </c>
      <c r="B42" s="1">
        <v>25</v>
      </c>
      <c r="C42" s="15">
        <f t="shared" si="0"/>
        <v>1.032</v>
      </c>
      <c r="D42" s="15">
        <f t="shared" si="1"/>
        <v>0.21474697549589467</v>
      </c>
      <c r="E42" s="18">
        <f t="shared" si="10"/>
        <v>0.0026071232109013964</v>
      </c>
      <c r="F42" s="19">
        <f t="shared" si="11"/>
        <v>1.1994819634932696</v>
      </c>
      <c r="G42" s="18">
        <f t="shared" si="2"/>
        <v>0.00917494764648776</v>
      </c>
      <c r="H42" s="25">
        <f t="shared" si="3"/>
        <v>1.032</v>
      </c>
      <c r="I42" s="25">
        <f t="shared" si="4"/>
        <v>0.21474697549589467</v>
      </c>
      <c r="M42" s="17" t="s">
        <v>51</v>
      </c>
      <c r="N42" s="26">
        <f>SUM(B107:B156)*2</f>
        <v>0.08258346290892106</v>
      </c>
      <c r="S42" s="1">
        <v>25</v>
      </c>
      <c r="T42" s="1">
        <v>25</v>
      </c>
      <c r="U42" s="15">
        <f t="shared" si="5"/>
        <v>1.032</v>
      </c>
      <c r="V42" s="15">
        <f t="shared" si="6"/>
        <v>0.2149307795547208</v>
      </c>
      <c r="W42" s="18">
        <f t="shared" si="12"/>
        <v>0.0026093546734257123</v>
      </c>
      <c r="X42" s="19">
        <f t="shared" si="13"/>
        <v>1.1994819634932838</v>
      </c>
      <c r="Y42" s="18">
        <f t="shared" si="7"/>
        <v>0.009182800574861013</v>
      </c>
      <c r="Z42" s="25">
        <f t="shared" si="8"/>
        <v>1.032</v>
      </c>
      <c r="AA42" s="25">
        <f t="shared" si="9"/>
        <v>0.2149307795547208</v>
      </c>
      <c r="AB42" s="2"/>
      <c r="AC42" s="2"/>
      <c r="AD42" s="19"/>
      <c r="AE42" s="17" t="s">
        <v>52</v>
      </c>
      <c r="AF42" s="26">
        <f>SUM(T107:T156)*2</f>
        <v>0.08265414691105667</v>
      </c>
    </row>
    <row r="43" spans="1:32" ht="16.5">
      <c r="A43" s="1">
        <v>26</v>
      </c>
      <c r="B43" s="1">
        <v>26</v>
      </c>
      <c r="C43" s="15">
        <f t="shared" si="0"/>
        <v>1.075</v>
      </c>
      <c r="D43" s="15">
        <f t="shared" si="1"/>
        <v>0.21199477550353676</v>
      </c>
      <c r="E43" s="18">
        <f t="shared" si="10"/>
        <v>0.002752199992357901</v>
      </c>
      <c r="F43" s="19">
        <f t="shared" si="11"/>
        <v>1.281601282626923</v>
      </c>
      <c r="G43" s="18">
        <f t="shared" si="2"/>
        <v>0.009053360728911742</v>
      </c>
      <c r="H43" s="25">
        <f t="shared" si="3"/>
        <v>1.075</v>
      </c>
      <c r="I43" s="25">
        <f t="shared" si="4"/>
        <v>0.21199477550353676</v>
      </c>
      <c r="M43" s="17" t="s">
        <v>53</v>
      </c>
      <c r="N43" s="15">
        <f>N40*N17/2*POWER(N18,2)*N42/9.81</f>
        <v>0.005898698517867584</v>
      </c>
      <c r="S43" s="1">
        <v>26</v>
      </c>
      <c r="T43" s="1">
        <v>26</v>
      </c>
      <c r="U43" s="15">
        <f t="shared" si="5"/>
        <v>1.075</v>
      </c>
      <c r="V43" s="15">
        <f t="shared" si="6"/>
        <v>0.21217622392718746</v>
      </c>
      <c r="W43" s="18">
        <f t="shared" si="12"/>
        <v>0.0027545556275333505</v>
      </c>
      <c r="X43" s="19">
        <f t="shared" si="13"/>
        <v>1.281601282626923</v>
      </c>
      <c r="Y43" s="18">
        <f t="shared" si="7"/>
        <v>0.009061109589840511</v>
      </c>
      <c r="Z43" s="25">
        <f t="shared" si="8"/>
        <v>1.075</v>
      </c>
      <c r="AA43" s="25">
        <f t="shared" si="9"/>
        <v>0.21217622392718746</v>
      </c>
      <c r="AB43" s="2"/>
      <c r="AC43" s="2"/>
      <c r="AD43" s="19"/>
      <c r="AE43" s="17" t="s">
        <v>54</v>
      </c>
      <c r="AF43" s="15">
        <f>AF40*AF17/2*POWER(AF18,2)*AF42/9.81</f>
        <v>0.0059037472722301134</v>
      </c>
    </row>
    <row r="44" spans="1:30" ht="16.5">
      <c r="A44" s="1">
        <v>27</v>
      </c>
      <c r="B44" s="1">
        <v>27</v>
      </c>
      <c r="C44" s="15">
        <f t="shared" si="0"/>
        <v>1.1179999999999999</v>
      </c>
      <c r="D44" s="15">
        <f t="shared" si="1"/>
        <v>0.20909177002724263</v>
      </c>
      <c r="E44" s="18">
        <f t="shared" si="10"/>
        <v>0.0029030054762941293</v>
      </c>
      <c r="F44" s="19">
        <f t="shared" si="11"/>
        <v>1.3693759524963838</v>
      </c>
      <c r="G44" s="18">
        <f t="shared" si="2"/>
        <v>0.008925152123903338</v>
      </c>
      <c r="H44" s="25">
        <f t="shared" si="3"/>
        <v>1.1179999999999999</v>
      </c>
      <c r="I44" s="25">
        <f t="shared" si="4"/>
        <v>0.20909177002724263</v>
      </c>
      <c r="S44" s="1">
        <v>27</v>
      </c>
      <c r="T44" s="1">
        <v>27</v>
      </c>
      <c r="U44" s="15">
        <f t="shared" si="5"/>
        <v>1.1179999999999999</v>
      </c>
      <c r="V44" s="15">
        <f t="shared" si="6"/>
        <v>0.20927073373981372</v>
      </c>
      <c r="W44" s="18">
        <f t="shared" si="12"/>
        <v>0.002905490187373738</v>
      </c>
      <c r="X44" s="19">
        <f t="shared" si="13"/>
        <v>1.3693759524963696</v>
      </c>
      <c r="Y44" s="18">
        <f t="shared" si="7"/>
        <v>0.008932791249819902</v>
      </c>
      <c r="Z44" s="25">
        <f t="shared" si="8"/>
        <v>1.1179999999999999</v>
      </c>
      <c r="AA44" s="25">
        <f t="shared" si="9"/>
        <v>0.20927073373981372</v>
      </c>
      <c r="AB44" s="2"/>
      <c r="AC44" s="2"/>
      <c r="AD44" s="19"/>
    </row>
    <row r="45" spans="1:32" ht="16.5">
      <c r="A45" s="1">
        <v>28</v>
      </c>
      <c r="B45" s="1">
        <v>28</v>
      </c>
      <c r="C45" s="15">
        <f t="shared" si="0"/>
        <v>1.1609999999999998</v>
      </c>
      <c r="D45" s="15">
        <f t="shared" si="1"/>
        <v>0.2060315845729133</v>
      </c>
      <c r="E45" s="18">
        <f t="shared" si="10"/>
        <v>0.003060185454329345</v>
      </c>
      <c r="F45" s="19">
        <f t="shared" si="11"/>
        <v>1.4635609301746513</v>
      </c>
      <c r="G45" s="18">
        <f t="shared" si="2"/>
        <v>0.00879003180714971</v>
      </c>
      <c r="H45" s="25">
        <f t="shared" si="3"/>
        <v>1.1609999999999998</v>
      </c>
      <c r="I45" s="25">
        <f t="shared" si="4"/>
        <v>0.2060315845729133</v>
      </c>
      <c r="M45" s="17" t="s">
        <v>55</v>
      </c>
      <c r="N45" s="15">
        <f>N27+N43</f>
        <v>0.0381531399097587</v>
      </c>
      <c r="S45" s="1">
        <v>28</v>
      </c>
      <c r="T45" s="1">
        <v>28</v>
      </c>
      <c r="U45" s="15">
        <f t="shared" si="5"/>
        <v>1.1609999999999998</v>
      </c>
      <c r="V45" s="15">
        <f t="shared" si="6"/>
        <v>0.20620792904250798</v>
      </c>
      <c r="W45" s="18">
        <f t="shared" si="12"/>
        <v>0.0030628046973057432</v>
      </c>
      <c r="X45" s="19">
        <f t="shared" si="13"/>
        <v>1.4635609301746513</v>
      </c>
      <c r="Y45" s="18">
        <f t="shared" si="7"/>
        <v>0.008797555282251674</v>
      </c>
      <c r="Z45" s="25">
        <f t="shared" si="8"/>
        <v>1.1609999999999998</v>
      </c>
      <c r="AA45" s="25">
        <f t="shared" si="9"/>
        <v>0.20620792904250798</v>
      </c>
      <c r="AB45" s="2"/>
      <c r="AC45" s="2"/>
      <c r="AD45" s="19"/>
      <c r="AE45" s="17" t="s">
        <v>55</v>
      </c>
      <c r="AF45" s="15">
        <f>AF27+AF43</f>
        <v>0.03821342608349812</v>
      </c>
    </row>
    <row r="46" spans="1:30" ht="16.5">
      <c r="A46" s="1">
        <v>29</v>
      </c>
      <c r="B46" s="1">
        <v>29</v>
      </c>
      <c r="C46" s="15">
        <f t="shared" si="0"/>
        <v>1.204</v>
      </c>
      <c r="D46" s="15">
        <f t="shared" si="1"/>
        <v>0.20280710413172298</v>
      </c>
      <c r="E46" s="18">
        <f t="shared" si="10"/>
        <v>0.0032244804411903083</v>
      </c>
      <c r="F46" s="19">
        <f t="shared" si="11"/>
        <v>1.5650418103973749</v>
      </c>
      <c r="G46" s="18">
        <f t="shared" si="2"/>
        <v>0.008647675454670356</v>
      </c>
      <c r="H46" s="25">
        <f t="shared" si="3"/>
        <v>1.204</v>
      </c>
      <c r="I46" s="25">
        <f t="shared" si="4"/>
        <v>0.20280710413172298</v>
      </c>
      <c r="S46" s="1">
        <v>29</v>
      </c>
      <c r="T46" s="1">
        <v>29</v>
      </c>
      <c r="U46" s="15">
        <f t="shared" si="5"/>
        <v>1.204</v>
      </c>
      <c r="V46" s="15">
        <f t="shared" si="6"/>
        <v>0.20298068873663816</v>
      </c>
      <c r="W46" s="18">
        <f t="shared" si="12"/>
        <v>0.003227240305869822</v>
      </c>
      <c r="X46" s="19">
        <f t="shared" si="13"/>
        <v>1.565041810397389</v>
      </c>
      <c r="Y46" s="18">
        <f t="shared" si="7"/>
        <v>0.00865507708556322</v>
      </c>
      <c r="Z46" s="25">
        <f t="shared" si="8"/>
        <v>1.204</v>
      </c>
      <c r="AA46" s="25">
        <f t="shared" si="9"/>
        <v>0.20298068873663816</v>
      </c>
      <c r="AB46" s="2"/>
      <c r="AC46" s="2"/>
      <c r="AD46" s="19"/>
    </row>
    <row r="47" spans="1:30" ht="16.5">
      <c r="A47" s="1">
        <v>30</v>
      </c>
      <c r="B47" s="1">
        <v>30</v>
      </c>
      <c r="C47" s="15">
        <f t="shared" si="0"/>
        <v>1.2469999999999999</v>
      </c>
      <c r="D47" s="15">
        <f t="shared" si="1"/>
        <v>0.19941035887620123</v>
      </c>
      <c r="E47" s="18">
        <f t="shared" si="10"/>
        <v>0.0033967452555217492</v>
      </c>
      <c r="F47" s="19">
        <f t="shared" si="11"/>
        <v>1.6748650251006865</v>
      </c>
      <c r="G47" s="18">
        <f t="shared" si="2"/>
        <v>0.008497718996047699</v>
      </c>
      <c r="H47" s="25">
        <f t="shared" si="3"/>
        <v>1.2469999999999999</v>
      </c>
      <c r="I47" s="25">
        <f t="shared" si="4"/>
        <v>0.19941035887620123</v>
      </c>
      <c r="S47" s="1">
        <v>30</v>
      </c>
      <c r="T47" s="1">
        <v>30</v>
      </c>
      <c r="U47" s="15">
        <f t="shared" si="5"/>
        <v>1.2469999999999999</v>
      </c>
      <c r="V47" s="15">
        <f t="shared" si="6"/>
        <v>0.19958103617327974</v>
      </c>
      <c r="W47" s="18">
        <f t="shared" si="12"/>
        <v>0.0033996525633584185</v>
      </c>
      <c r="X47" s="19">
        <f t="shared" si="13"/>
        <v>1.6748650251006865</v>
      </c>
      <c r="Y47" s="18">
        <f t="shared" si="7"/>
        <v>0.0085049922777255</v>
      </c>
      <c r="Z47" s="25">
        <f t="shared" si="8"/>
        <v>1.2469999999999999</v>
      </c>
      <c r="AA47" s="25">
        <f t="shared" si="9"/>
        <v>0.19958103617327974</v>
      </c>
      <c r="AB47" s="2"/>
      <c r="AC47" s="2"/>
      <c r="AD47" s="19"/>
    </row>
    <row r="48" spans="1:29" ht="16.5">
      <c r="A48" s="1">
        <v>31</v>
      </c>
      <c r="B48" s="1">
        <v>31</v>
      </c>
      <c r="C48" s="15">
        <f t="shared" si="0"/>
        <v>1.2899999999999998</v>
      </c>
      <c r="D48" s="15">
        <f t="shared" si="1"/>
        <v>0.19583238512601797</v>
      </c>
      <c r="E48" s="18">
        <f t="shared" si="10"/>
        <v>0.003577973750183261</v>
      </c>
      <c r="F48" s="19">
        <f t="shared" si="11"/>
        <v>1.794276771952724</v>
      </c>
      <c r="G48" s="18">
        <f t="shared" si="2"/>
        <v>0.008339751957190177</v>
      </c>
      <c r="H48" s="25">
        <f t="shared" si="3"/>
        <v>1.2899999999999998</v>
      </c>
      <c r="I48" s="25">
        <f t="shared" si="4"/>
        <v>0.19583238512601797</v>
      </c>
      <c r="S48" s="1">
        <v>31</v>
      </c>
      <c r="T48" s="1">
        <v>31</v>
      </c>
      <c r="U48" s="15">
        <f t="shared" si="5"/>
        <v>1.2899999999999998</v>
      </c>
      <c r="V48" s="15">
        <f t="shared" si="6"/>
        <v>0.196</v>
      </c>
      <c r="W48" s="18">
        <f t="shared" si="12"/>
        <v>0.0035810361732797336</v>
      </c>
      <c r="X48" s="19">
        <f t="shared" si="13"/>
        <v>1.794276771952724</v>
      </c>
      <c r="Y48" s="18">
        <f t="shared" si="7"/>
        <v>0.008346890033318118</v>
      </c>
      <c r="Z48" s="25">
        <f t="shared" si="8"/>
        <v>1.2899999999999998</v>
      </c>
      <c r="AA48" s="25">
        <f t="shared" si="9"/>
        <v>0.196</v>
      </c>
      <c r="AB48" s="2"/>
      <c r="AC48" s="2"/>
    </row>
    <row r="49" spans="1:29" ht="16.5">
      <c r="A49" s="1">
        <v>32</v>
      </c>
      <c r="B49" s="1">
        <v>32</v>
      </c>
      <c r="C49" s="15">
        <f t="shared" si="0"/>
        <v>1.333</v>
      </c>
      <c r="D49" s="15">
        <f t="shared" si="1"/>
        <v>0.19206305474329127</v>
      </c>
      <c r="E49" s="18">
        <f t="shared" si="10"/>
        <v>0.003769330382726699</v>
      </c>
      <c r="F49" s="19">
        <f t="shared" si="11"/>
        <v>1.9247737703348378</v>
      </c>
      <c r="G49" s="18">
        <f t="shared" si="2"/>
        <v>0.008173309247631622</v>
      </c>
      <c r="H49" s="25">
        <f t="shared" si="3"/>
        <v>1.333</v>
      </c>
      <c r="I49" s="25">
        <f t="shared" si="4"/>
        <v>0.19206305474329127</v>
      </c>
      <c r="S49" s="1">
        <v>32</v>
      </c>
      <c r="T49" s="1">
        <v>32</v>
      </c>
      <c r="U49" s="15">
        <f t="shared" si="5"/>
        <v>1.333</v>
      </c>
      <c r="V49" s="15">
        <f t="shared" si="6"/>
        <v>0.1922274434101437</v>
      </c>
      <c r="W49" s="18">
        <f t="shared" si="12"/>
        <v>0.003772556589856313</v>
      </c>
      <c r="X49" s="19">
        <f t="shared" si="13"/>
        <v>1.924773770334852</v>
      </c>
      <c r="Y49" s="18">
        <f t="shared" si="7"/>
        <v>0.008180304863799379</v>
      </c>
      <c r="Z49" s="25">
        <f t="shared" si="8"/>
        <v>1.333</v>
      </c>
      <c r="AA49" s="25">
        <f t="shared" si="9"/>
        <v>0.1922274434101437</v>
      </c>
      <c r="AB49" s="2"/>
      <c r="AC49" s="2"/>
    </row>
    <row r="50" spans="1:29" ht="16.5">
      <c r="A50" s="1">
        <v>33</v>
      </c>
      <c r="B50" s="1">
        <v>33</v>
      </c>
      <c r="C50" s="15">
        <f t="shared" si="0"/>
        <v>1.376</v>
      </c>
      <c r="D50" s="15">
        <f t="shared" si="1"/>
        <v>0.18809086375120343</v>
      </c>
      <c r="E50" s="18">
        <f t="shared" si="10"/>
        <v>0.003972190992087843</v>
      </c>
      <c r="F50" s="19">
        <f t="shared" si="11"/>
        <v>2.068170266997484</v>
      </c>
      <c r="G50" s="18">
        <f t="shared" si="2"/>
        <v>0.007997860924155893</v>
      </c>
      <c r="H50" s="25">
        <f t="shared" si="3"/>
        <v>1.376</v>
      </c>
      <c r="I50" s="25">
        <f t="shared" si="4"/>
        <v>0.18809086375120343</v>
      </c>
      <c r="S50" s="1">
        <v>33</v>
      </c>
      <c r="T50" s="1">
        <v>33</v>
      </c>
      <c r="U50" s="15">
        <f t="shared" si="5"/>
        <v>1.376</v>
      </c>
      <c r="V50" s="15">
        <f t="shared" si="6"/>
        <v>0.18825185258052576</v>
      </c>
      <c r="W50" s="18">
        <f t="shared" si="12"/>
        <v>0.003975590829617931</v>
      </c>
      <c r="X50" s="19">
        <f t="shared" si="13"/>
        <v>2.0681702669974555</v>
      </c>
      <c r="Y50" s="18">
        <f t="shared" si="7"/>
        <v>0.008004706372369505</v>
      </c>
      <c r="Z50" s="25">
        <f t="shared" si="8"/>
        <v>1.376</v>
      </c>
      <c r="AA50" s="25">
        <f t="shared" si="9"/>
        <v>0.18825185258052576</v>
      </c>
      <c r="AB50" s="2"/>
      <c r="AC50" s="2"/>
    </row>
    <row r="51" spans="1:29" ht="16.5">
      <c r="A51" s="1">
        <v>34</v>
      </c>
      <c r="B51" s="1">
        <v>34</v>
      </c>
      <c r="C51" s="15">
        <f t="shared" si="0"/>
        <v>1.4189999999999998</v>
      </c>
      <c r="D51" s="15">
        <f t="shared" si="1"/>
        <v>0.18390266760488522</v>
      </c>
      <c r="E51" s="18">
        <f t="shared" si="10"/>
        <v>0.004188196146318213</v>
      </c>
      <c r="F51" s="19">
        <f t="shared" si="11"/>
        <v>2.2266877097540174</v>
      </c>
      <c r="G51" s="18">
        <f t="shared" si="2"/>
        <v>0.007812799285469062</v>
      </c>
      <c r="H51" s="25">
        <f t="shared" si="3"/>
        <v>1.4189999999999998</v>
      </c>
      <c r="I51" s="25">
        <f t="shared" si="4"/>
        <v>0.18390266760488522</v>
      </c>
      <c r="S51" s="1">
        <v>34</v>
      </c>
      <c r="T51" s="1">
        <v>34</v>
      </c>
      <c r="U51" s="15">
        <f t="shared" si="5"/>
        <v>1.4189999999999998</v>
      </c>
      <c r="V51" s="15">
        <f t="shared" si="6"/>
        <v>0.1840600717157309</v>
      </c>
      <c r="W51" s="18">
        <f t="shared" si="12"/>
        <v>0.004191780864794853</v>
      </c>
      <c r="X51" s="19">
        <f t="shared" si="13"/>
        <v>2.2266877097540316</v>
      </c>
      <c r="Y51" s="18">
        <f t="shared" si="7"/>
        <v>0.007819486337597024</v>
      </c>
      <c r="Z51" s="25">
        <f t="shared" si="8"/>
        <v>1.4189999999999998</v>
      </c>
      <c r="AA51" s="25">
        <f t="shared" si="9"/>
        <v>0.1840600717157309</v>
      </c>
      <c r="AB51" s="2"/>
      <c r="AC51" s="2"/>
    </row>
    <row r="52" spans="1:29" ht="16.5">
      <c r="A52" s="1">
        <v>35</v>
      </c>
      <c r="B52" s="1">
        <v>35</v>
      </c>
      <c r="C52" s="15">
        <f t="shared" si="0"/>
        <v>1.462</v>
      </c>
      <c r="D52" s="15">
        <f t="shared" si="1"/>
        <v>0.1794833456727443</v>
      </c>
      <c r="E52" s="18">
        <f t="shared" si="10"/>
        <v>0.004419321932140924</v>
      </c>
      <c r="F52" s="19">
        <f t="shared" si="11"/>
        <v>2.4030765783321044</v>
      </c>
      <c r="G52" s="18">
        <f t="shared" si="2"/>
        <v>0.007617422393328787</v>
      </c>
      <c r="H52" s="25">
        <f t="shared" si="3"/>
        <v>1.462</v>
      </c>
      <c r="I52" s="25">
        <f t="shared" si="4"/>
        <v>0.1794833456727443</v>
      </c>
      <c r="S52" s="1">
        <v>35</v>
      </c>
      <c r="T52" s="1">
        <v>35</v>
      </c>
      <c r="U52" s="15">
        <f t="shared" si="5"/>
        <v>1.462</v>
      </c>
      <c r="V52" s="15">
        <f t="shared" si="6"/>
        <v>0.1796369672422689</v>
      </c>
      <c r="W52" s="18">
        <f t="shared" si="12"/>
        <v>0.004423104473462003</v>
      </c>
      <c r="X52" s="19">
        <f t="shared" si="13"/>
        <v>2.4030765783321044</v>
      </c>
      <c r="Y52" s="18">
        <f t="shared" si="7"/>
        <v>0.007623942220443714</v>
      </c>
      <c r="Z52" s="25">
        <f t="shared" si="8"/>
        <v>1.462</v>
      </c>
      <c r="AA52" s="25">
        <f t="shared" si="9"/>
        <v>0.1796369672422689</v>
      </c>
      <c r="AB52" s="2"/>
      <c r="AC52" s="2"/>
    </row>
    <row r="53" spans="1:29" ht="16.5">
      <c r="A53" s="1">
        <v>36</v>
      </c>
      <c r="B53" s="1">
        <v>36</v>
      </c>
      <c r="C53" s="15">
        <f t="shared" si="0"/>
        <v>1.505</v>
      </c>
      <c r="D53" s="15">
        <f t="shared" si="1"/>
        <v>0.17481537029603708</v>
      </c>
      <c r="E53" s="18">
        <f t="shared" si="10"/>
        <v>0.004667975376707212</v>
      </c>
      <c r="F53" s="19">
        <f t="shared" si="11"/>
        <v>2.6007846907525476</v>
      </c>
      <c r="G53" s="18">
        <f t="shared" si="2"/>
        <v>0.007410912727693404</v>
      </c>
      <c r="H53" s="25">
        <f t="shared" si="3"/>
        <v>1.505</v>
      </c>
      <c r="I53" s="25">
        <f t="shared" si="4"/>
        <v>0.17481537029603708</v>
      </c>
      <c r="S53" s="1">
        <v>36</v>
      </c>
      <c r="T53" s="1">
        <v>36</v>
      </c>
      <c r="U53" s="15">
        <f t="shared" si="5"/>
        <v>1.505</v>
      </c>
      <c r="V53" s="15">
        <f t="shared" si="6"/>
        <v>0.1749649964992998</v>
      </c>
      <c r="W53" s="18">
        <f t="shared" si="12"/>
        <v>0.0046719707429691</v>
      </c>
      <c r="X53" s="19">
        <f t="shared" si="13"/>
        <v>2.6007846907525476</v>
      </c>
      <c r="Y53" s="18">
        <f t="shared" si="7"/>
        <v>0.007417255801144431</v>
      </c>
      <c r="Z53" s="25">
        <f t="shared" si="8"/>
        <v>1.505</v>
      </c>
      <c r="AA53" s="25">
        <f t="shared" si="9"/>
        <v>0.1749649964992998</v>
      </c>
      <c r="AB53" s="2"/>
      <c r="AC53" s="2"/>
    </row>
    <row r="54" spans="1:29" ht="16.5">
      <c r="A54" s="1">
        <v>37</v>
      </c>
      <c r="B54" s="1">
        <v>37</v>
      </c>
      <c r="C54" s="15">
        <f t="shared" si="0"/>
        <v>1.5479999999999998</v>
      </c>
      <c r="D54" s="15">
        <f t="shared" si="1"/>
        <v>0.16987824494551718</v>
      </c>
      <c r="E54" s="18">
        <f t="shared" si="10"/>
        <v>0.004937125350519905</v>
      </c>
      <c r="F54" s="19">
        <f t="shared" si="11"/>
        <v>2.8241940866865747</v>
      </c>
      <c r="G54" s="18">
        <f t="shared" si="2"/>
        <v>0.007192309089545613</v>
      </c>
      <c r="H54" s="25">
        <f t="shared" si="3"/>
        <v>1.5479999999999998</v>
      </c>
      <c r="I54" s="25">
        <f t="shared" si="4"/>
        <v>0.16987824494551718</v>
      </c>
      <c r="S54" s="1">
        <v>37</v>
      </c>
      <c r="T54" s="1">
        <v>37</v>
      </c>
      <c r="U54" s="15">
        <f t="shared" si="5"/>
        <v>1.5479999999999998</v>
      </c>
      <c r="V54" s="15">
        <f t="shared" si="6"/>
        <v>0.17002364541439524</v>
      </c>
      <c r="W54" s="18">
        <f t="shared" si="12"/>
        <v>0.004941351084904566</v>
      </c>
      <c r="X54" s="19">
        <f t="shared" si="13"/>
        <v>2.8241940866865605</v>
      </c>
      <c r="Y54" s="18">
        <f t="shared" si="7"/>
        <v>0.007198465057982133</v>
      </c>
      <c r="Z54" s="25">
        <f t="shared" si="8"/>
        <v>1.5479999999999998</v>
      </c>
      <c r="AA54" s="25">
        <f t="shared" si="9"/>
        <v>0.17002364541439524</v>
      </c>
      <c r="AB54" s="2"/>
      <c r="AC54" s="2"/>
    </row>
    <row r="55" spans="1:29" ht="16.5">
      <c r="A55" s="1">
        <v>38</v>
      </c>
      <c r="B55" s="1">
        <v>38</v>
      </c>
      <c r="C55" s="15">
        <f t="shared" si="0"/>
        <v>1.591</v>
      </c>
      <c r="D55" s="15">
        <f t="shared" si="1"/>
        <v>0.16464775921939392</v>
      </c>
      <c r="E55" s="18">
        <f t="shared" si="10"/>
        <v>0.005230485726123252</v>
      </c>
      <c r="F55" s="19">
        <f t="shared" si="11"/>
        <v>3.0789614807951153</v>
      </c>
      <c r="G55" s="18">
        <f t="shared" si="2"/>
        <v>0.006960468931132701</v>
      </c>
      <c r="H55" s="25">
        <f t="shared" si="3"/>
        <v>1.591</v>
      </c>
      <c r="I55" s="25">
        <f t="shared" si="4"/>
        <v>0.16464775921939392</v>
      </c>
      <c r="S55" s="1">
        <v>38</v>
      </c>
      <c r="T55" s="1">
        <v>38</v>
      </c>
      <c r="U55" s="15">
        <f t="shared" si="5"/>
        <v>1.591</v>
      </c>
      <c r="V55" s="15">
        <f t="shared" si="6"/>
        <v>0.16478868286384232</v>
      </c>
      <c r="W55" s="18">
        <f t="shared" si="12"/>
        <v>0.0052349625505529185</v>
      </c>
      <c r="X55" s="19">
        <f t="shared" si="13"/>
        <v>3.0789614807951295</v>
      </c>
      <c r="Y55" s="18">
        <f t="shared" si="7"/>
        <v>0.006966426465286192</v>
      </c>
      <c r="Z55" s="25">
        <f t="shared" si="8"/>
        <v>1.591</v>
      </c>
      <c r="AA55" s="25">
        <f t="shared" si="9"/>
        <v>0.16478868286384232</v>
      </c>
      <c r="AB55" s="2"/>
      <c r="AC55" s="2"/>
    </row>
    <row r="56" spans="1:29" ht="16.5">
      <c r="A56" s="1">
        <v>39</v>
      </c>
      <c r="B56" s="1">
        <v>39</v>
      </c>
      <c r="C56" s="15">
        <f t="shared" si="0"/>
        <v>1.634</v>
      </c>
      <c r="D56" s="15">
        <f t="shared" si="1"/>
        <v>0.159094981763523</v>
      </c>
      <c r="E56" s="18">
        <f t="shared" si="10"/>
        <v>0.005552777455870933</v>
      </c>
      <c r="F56" s="19">
        <f t="shared" si="11"/>
        <v>3.372519299501562</v>
      </c>
      <c r="G56" s="18">
        <f t="shared" si="2"/>
        <v>0.006714016779789328</v>
      </c>
      <c r="H56" s="25">
        <f t="shared" si="3"/>
        <v>1.634</v>
      </c>
      <c r="I56" s="25">
        <f t="shared" si="4"/>
        <v>0.159094981763523</v>
      </c>
      <c r="S56" s="1">
        <v>39</v>
      </c>
      <c r="T56" s="1">
        <v>39</v>
      </c>
      <c r="U56" s="15">
        <f t="shared" si="5"/>
        <v>1.634</v>
      </c>
      <c r="V56" s="15">
        <f t="shared" si="6"/>
        <v>0.15923115273086483</v>
      </c>
      <c r="W56" s="18">
        <f t="shared" si="12"/>
        <v>0.005557530132977495</v>
      </c>
      <c r="X56" s="19">
        <f t="shared" si="13"/>
        <v>3.3725192995015476</v>
      </c>
      <c r="Y56" s="18">
        <f t="shared" si="7"/>
        <v>0.006719763373110621</v>
      </c>
      <c r="Z56" s="25">
        <f t="shared" si="8"/>
        <v>1.634</v>
      </c>
      <c r="AA56" s="25">
        <f t="shared" si="9"/>
        <v>0.15923115273086483</v>
      </c>
      <c r="AB56" s="2"/>
      <c r="AC56" s="2"/>
    </row>
    <row r="57" spans="1:29" ht="16.5">
      <c r="A57" s="1">
        <v>40</v>
      </c>
      <c r="B57" s="1">
        <v>40</v>
      </c>
      <c r="C57" s="15">
        <f t="shared" si="0"/>
        <v>1.6769999999999998</v>
      </c>
      <c r="D57" s="15">
        <f t="shared" si="1"/>
        <v>0.153184868459237</v>
      </c>
      <c r="E57" s="18">
        <f t="shared" si="10"/>
        <v>0.00591011330428598</v>
      </c>
      <c r="F57" s="19">
        <f t="shared" si="11"/>
        <v>3.714833264238777</v>
      </c>
      <c r="G57" s="18">
        <f t="shared" si="2"/>
        <v>0.0064512718820306245</v>
      </c>
      <c r="H57" s="25">
        <f t="shared" si="3"/>
        <v>1.6769999999999998</v>
      </c>
      <c r="I57" s="25">
        <f t="shared" si="4"/>
        <v>0.153184868459237</v>
      </c>
      <c r="J57" s="4"/>
      <c r="K57" s="4"/>
      <c r="S57" s="1">
        <v>40</v>
      </c>
      <c r="T57" s="1">
        <v>40</v>
      </c>
      <c r="U57" s="15">
        <f t="shared" si="5"/>
        <v>1.6769999999999998</v>
      </c>
      <c r="V57" s="15">
        <f t="shared" si="6"/>
        <v>0.1533159809021878</v>
      </c>
      <c r="W57" s="18">
        <f t="shared" si="12"/>
        <v>0.0059151718286770405</v>
      </c>
      <c r="X57" s="19">
        <f t="shared" si="13"/>
        <v>3.7148332642387913</v>
      </c>
      <c r="Y57" s="18">
        <f t="shared" si="7"/>
        <v>0.006456793589397027</v>
      </c>
      <c r="Z57" s="25">
        <f t="shared" si="8"/>
        <v>1.6769999999999998</v>
      </c>
      <c r="AA57" s="25">
        <f t="shared" si="9"/>
        <v>0.1533159809021878</v>
      </c>
      <c r="AB57" s="2"/>
      <c r="AC57" s="2"/>
    </row>
    <row r="58" spans="1:29" ht="16.5">
      <c r="A58" s="1">
        <v>41</v>
      </c>
      <c r="B58" s="1">
        <v>41</v>
      </c>
      <c r="C58" s="15">
        <f t="shared" si="0"/>
        <v>1.7199999999999998</v>
      </c>
      <c r="D58" s="15">
        <f t="shared" si="1"/>
        <v>0.14687428884451348</v>
      </c>
      <c r="E58" s="18">
        <f t="shared" si="10"/>
        <v>0.006310579614723533</v>
      </c>
      <c r="F58" s="19">
        <f t="shared" si="11"/>
        <v>4.119584184911048</v>
      </c>
      <c r="G58" s="18">
        <f t="shared" si="2"/>
        <v>0.006170143759050927</v>
      </c>
      <c r="H58" s="25">
        <f t="shared" si="3"/>
        <v>1.7199999999999998</v>
      </c>
      <c r="I58" s="25">
        <f t="shared" si="4"/>
        <v>0.14687428884451348</v>
      </c>
      <c r="S58" s="1">
        <v>41</v>
      </c>
      <c r="T58" s="1">
        <v>41</v>
      </c>
      <c r="U58" s="15">
        <f t="shared" si="5"/>
        <v>1.7199999999999998</v>
      </c>
      <c r="V58" s="15">
        <f t="shared" si="6"/>
        <v>0.14700000000000002</v>
      </c>
      <c r="W58" s="18">
        <f t="shared" si="12"/>
        <v>0.006315980902187768</v>
      </c>
      <c r="X58" s="19">
        <f t="shared" si="13"/>
        <v>4.119584184911048</v>
      </c>
      <c r="Y58" s="18">
        <f t="shared" si="7"/>
        <v>0.006175424846078279</v>
      </c>
      <c r="Z58" s="25">
        <f t="shared" si="8"/>
        <v>1.7199999999999998</v>
      </c>
      <c r="AA58" s="25">
        <f t="shared" si="9"/>
        <v>0.14700000000000002</v>
      </c>
      <c r="AB58" s="2"/>
      <c r="AC58" s="2"/>
    </row>
    <row r="59" spans="1:29" ht="16.5">
      <c r="A59" s="1">
        <v>42</v>
      </c>
      <c r="B59" s="1">
        <v>42</v>
      </c>
      <c r="C59" s="15">
        <f t="shared" si="0"/>
        <v>1.763</v>
      </c>
      <c r="D59" s="15">
        <f t="shared" si="1"/>
        <v>0.140109141809017</v>
      </c>
      <c r="E59" s="18">
        <f t="shared" si="10"/>
        <v>0.006765147035496466</v>
      </c>
      <c r="F59" s="19">
        <f t="shared" si="11"/>
        <v>4.606079858305421</v>
      </c>
      <c r="G59" s="18">
        <f t="shared" si="2"/>
        <v>0.005867976242104177</v>
      </c>
      <c r="H59" s="25">
        <f t="shared" si="3"/>
        <v>1.763</v>
      </c>
      <c r="I59" s="25">
        <f t="shared" si="4"/>
        <v>0.140109141809017</v>
      </c>
      <c r="S59" s="1">
        <v>42</v>
      </c>
      <c r="T59" s="1">
        <v>42</v>
      </c>
      <c r="U59" s="15">
        <f t="shared" si="5"/>
        <v>1.763</v>
      </c>
      <c r="V59" s="15">
        <f t="shared" si="6"/>
        <v>0.14022906260829104</v>
      </c>
      <c r="W59" s="18">
        <f t="shared" si="12"/>
        <v>0.0067709373917089755</v>
      </c>
      <c r="X59" s="19">
        <f t="shared" si="13"/>
        <v>4.606079858305421</v>
      </c>
      <c r="Y59" s="18">
        <f t="shared" si="7"/>
        <v>0.0058729987009672364</v>
      </c>
      <c r="Z59" s="25">
        <f t="shared" si="8"/>
        <v>1.763</v>
      </c>
      <c r="AA59" s="25">
        <f t="shared" si="9"/>
        <v>0.14022906260829104</v>
      </c>
      <c r="AB59" s="2"/>
      <c r="AC59" s="2"/>
    </row>
    <row r="60" spans="1:29" ht="16.5">
      <c r="A60" s="1">
        <v>43</v>
      </c>
      <c r="B60" s="1">
        <v>43</v>
      </c>
      <c r="C60" s="15">
        <f t="shared" si="0"/>
        <v>1.8059999999999998</v>
      </c>
      <c r="D60" s="15">
        <f t="shared" si="1"/>
        <v>0.13281998573071266</v>
      </c>
      <c r="E60" s="18">
        <f t="shared" si="10"/>
        <v>0.007289156078304354</v>
      </c>
      <c r="F60" s="19">
        <f t="shared" si="11"/>
        <v>5.202484280604764</v>
      </c>
      <c r="G60" s="18">
        <f t="shared" si="2"/>
        <v>0.005541304815560496</v>
      </c>
      <c r="H60" s="25">
        <f t="shared" si="3"/>
        <v>1.8059999999999998</v>
      </c>
      <c r="I60" s="25">
        <f t="shared" si="4"/>
        <v>0.13281998573071266</v>
      </c>
      <c r="S60" s="1">
        <v>43</v>
      </c>
      <c r="T60" s="1">
        <v>43</v>
      </c>
      <c r="U60" s="15">
        <f t="shared" si="5"/>
        <v>1.8059999999999998</v>
      </c>
      <c r="V60" s="15">
        <f t="shared" si="6"/>
        <v>0.13293366766925527</v>
      </c>
      <c r="W60" s="18">
        <f t="shared" si="12"/>
        <v>0.007295394939035776</v>
      </c>
      <c r="X60" s="19">
        <f t="shared" si="13"/>
        <v>5.202484280604779</v>
      </c>
      <c r="Y60" s="18">
        <f t="shared" si="7"/>
        <v>0.005546047673120847</v>
      </c>
      <c r="Z60" s="25">
        <f t="shared" si="8"/>
        <v>1.8059999999999998</v>
      </c>
      <c r="AA60" s="25">
        <f t="shared" si="9"/>
        <v>0.13293366766925527</v>
      </c>
      <c r="AB60" s="2"/>
      <c r="AC60" s="2"/>
    </row>
    <row r="61" spans="1:29" ht="16.5">
      <c r="A61" s="1">
        <v>44</v>
      </c>
      <c r="B61" s="1">
        <v>44</v>
      </c>
      <c r="C61" s="15">
        <f t="shared" si="0"/>
        <v>1.8489999999999998</v>
      </c>
      <c r="D61" s="15">
        <f t="shared" si="1"/>
        <v>0.12491512196977597</v>
      </c>
      <c r="E61" s="18">
        <f t="shared" si="10"/>
        <v>0.007904863760936687</v>
      </c>
      <c r="F61" s="19">
        <f t="shared" si="11"/>
        <v>5.951561971225843</v>
      </c>
      <c r="G61" s="18">
        <f t="shared" si="2"/>
        <v>0.005185459410010112</v>
      </c>
      <c r="H61" s="25">
        <f t="shared" si="3"/>
        <v>1.8489999999999998</v>
      </c>
      <c r="I61" s="25">
        <f t="shared" si="4"/>
        <v>0.12491512196977597</v>
      </c>
      <c r="S61" s="1">
        <v>44</v>
      </c>
      <c r="T61" s="1">
        <v>44</v>
      </c>
      <c r="U61" s="15">
        <f t="shared" si="5"/>
        <v>1.8489999999999998</v>
      </c>
      <c r="V61" s="15">
        <f t="shared" si="6"/>
        <v>0.12502203805729617</v>
      </c>
      <c r="W61" s="18">
        <f t="shared" si="12"/>
        <v>0.007911629611959098</v>
      </c>
      <c r="X61" s="19">
        <f t="shared" si="13"/>
        <v>5.951561971225814</v>
      </c>
      <c r="Y61" s="18">
        <f t="shared" si="7"/>
        <v>0.005189897695970775</v>
      </c>
      <c r="Z61" s="25">
        <f t="shared" si="8"/>
        <v>1.8489999999999998</v>
      </c>
      <c r="AA61" s="25">
        <f t="shared" si="9"/>
        <v>0.12502203805729617</v>
      </c>
      <c r="AB61" s="2"/>
      <c r="AC61" s="2"/>
    </row>
    <row r="62" spans="1:29" ht="16.5">
      <c r="A62" s="1">
        <v>45</v>
      </c>
      <c r="B62" s="1">
        <v>45</v>
      </c>
      <c r="C62" s="15">
        <f t="shared" si="0"/>
        <v>1.892</v>
      </c>
      <c r="D62" s="15">
        <f t="shared" si="1"/>
        <v>0.11626903663534466</v>
      </c>
      <c r="E62" s="18">
        <f t="shared" si="10"/>
        <v>0.008646085334431314</v>
      </c>
      <c r="F62" s="19">
        <f t="shared" si="11"/>
        <v>6.921568180130578</v>
      </c>
      <c r="G62" s="18">
        <f t="shared" si="2"/>
        <v>0.004793870774871437</v>
      </c>
      <c r="H62" s="25">
        <f t="shared" si="3"/>
        <v>1.892</v>
      </c>
      <c r="I62" s="25">
        <f t="shared" si="4"/>
        <v>0.11626903663534466</v>
      </c>
      <c r="S62" s="1">
        <v>45</v>
      </c>
      <c r="T62" s="1">
        <v>45</v>
      </c>
      <c r="U62" s="15">
        <f t="shared" si="5"/>
        <v>1.892</v>
      </c>
      <c r="V62" s="15">
        <f t="shared" si="6"/>
        <v>0.11636855245297159</v>
      </c>
      <c r="W62" s="18">
        <f t="shared" si="12"/>
        <v>0.008653485604324579</v>
      </c>
      <c r="X62" s="19">
        <f t="shared" si="13"/>
        <v>6.921568180130606</v>
      </c>
      <c r="Y62" s="18">
        <f t="shared" si="7"/>
        <v>0.0047979738962489315</v>
      </c>
      <c r="Z62" s="25">
        <f t="shared" si="8"/>
        <v>1.892</v>
      </c>
      <c r="AA62" s="25">
        <f t="shared" si="9"/>
        <v>0.11636855245297159</v>
      </c>
      <c r="AB62" s="2"/>
      <c r="AC62" s="2"/>
    </row>
    <row r="63" spans="1:29" ht="16.5">
      <c r="A63" s="1">
        <v>46</v>
      </c>
      <c r="B63" s="1">
        <v>46</v>
      </c>
      <c r="C63" s="15">
        <f t="shared" si="0"/>
        <v>1.9349999999999998</v>
      </c>
      <c r="D63" s="15">
        <f t="shared" si="1"/>
        <v>0.10670169707960628</v>
      </c>
      <c r="E63" s="18">
        <f t="shared" si="10"/>
        <v>0.00956733955573838</v>
      </c>
      <c r="F63" s="19">
        <f t="shared" si="11"/>
        <v>8.228622024060016</v>
      </c>
      <c r="G63" s="18">
        <f t="shared" si="2"/>
        <v>0.004356750987496596</v>
      </c>
      <c r="H63" s="25">
        <f t="shared" si="3"/>
        <v>1.9349999999999998</v>
      </c>
      <c r="I63" s="25">
        <f t="shared" si="4"/>
        <v>0.10670169707960628</v>
      </c>
      <c r="S63" s="1">
        <v>46</v>
      </c>
      <c r="T63" s="1">
        <v>46</v>
      </c>
      <c r="U63" s="15">
        <f t="shared" si="5"/>
        <v>1.9349999999999998</v>
      </c>
      <c r="V63" s="15">
        <f t="shared" si="6"/>
        <v>0.10679302411674654</v>
      </c>
      <c r="W63" s="18">
        <f t="shared" si="12"/>
        <v>0.009575528336225048</v>
      </c>
      <c r="X63" s="19">
        <f t="shared" si="13"/>
        <v>8.228622024060016</v>
      </c>
      <c r="Y63" s="18">
        <f t="shared" si="7"/>
        <v>0.004360479973727707</v>
      </c>
      <c r="Z63" s="25">
        <f t="shared" si="8"/>
        <v>1.9349999999999998</v>
      </c>
      <c r="AA63" s="25">
        <f t="shared" si="9"/>
        <v>0.10679302411674654</v>
      </c>
      <c r="AB63" s="2"/>
      <c r="AC63" s="2"/>
    </row>
    <row r="64" spans="1:27" s="1" customFormat="1" ht="16.5">
      <c r="A64" s="1">
        <v>47</v>
      </c>
      <c r="B64" s="1">
        <v>47</v>
      </c>
      <c r="C64" s="15">
        <f t="shared" si="0"/>
        <v>1.9779999999999998</v>
      </c>
      <c r="D64" s="15">
        <f t="shared" si="1"/>
        <v>0.09593788373418922</v>
      </c>
      <c r="E64" s="18">
        <f t="shared" si="10"/>
        <v>0.010763813345417053</v>
      </c>
      <c r="F64" s="19">
        <f t="shared" si="11"/>
        <v>10.087762088157376</v>
      </c>
      <c r="G64" s="18">
        <f t="shared" si="2"/>
        <v>0.0038582640031309796</v>
      </c>
      <c r="H64" s="25">
        <f t="shared" si="3"/>
        <v>1.9779999999999998</v>
      </c>
      <c r="I64" s="25">
        <f t="shared" si="4"/>
        <v>0.09593788373418922</v>
      </c>
      <c r="S64" s="1">
        <v>47</v>
      </c>
      <c r="T64" s="1">
        <v>47</v>
      </c>
      <c r="U64" s="15">
        <f t="shared" si="5"/>
        <v>1.9779999999999998</v>
      </c>
      <c r="V64" s="15">
        <f t="shared" si="6"/>
        <v>0.09601999791710064</v>
      </c>
      <c r="W64" s="18">
        <f t="shared" si="12"/>
        <v>0.010773026199645902</v>
      </c>
      <c r="X64" s="19">
        <f t="shared" si="13"/>
        <v>10.087762088157362</v>
      </c>
      <c r="Y64" s="18">
        <f t="shared" si="7"/>
        <v>0.003861566329425267</v>
      </c>
      <c r="Z64" s="25">
        <f t="shared" si="8"/>
        <v>1.9779999999999998</v>
      </c>
      <c r="AA64" s="25">
        <f t="shared" si="9"/>
        <v>0.09601999791710064</v>
      </c>
    </row>
    <row r="65" spans="1:27" s="1" customFormat="1" ht="16.5">
      <c r="A65" s="1">
        <v>48</v>
      </c>
      <c r="B65" s="1">
        <v>48</v>
      </c>
      <c r="C65" s="15">
        <f t="shared" si="0"/>
        <v>2.021</v>
      </c>
      <c r="D65" s="15">
        <f t="shared" si="1"/>
        <v>0.08351625594632084</v>
      </c>
      <c r="E65" s="18">
        <f t="shared" si="10"/>
        <v>0.012421627787868386</v>
      </c>
      <c r="F65" s="19">
        <f t="shared" si="11"/>
        <v>12.94757326759931</v>
      </c>
      <c r="G65" s="18">
        <f t="shared" si="2"/>
        <v>0.003269238200919194</v>
      </c>
      <c r="H65" s="25">
        <f t="shared" si="3"/>
        <v>2.021</v>
      </c>
      <c r="I65" s="25">
        <f t="shared" si="4"/>
        <v>0.08351625594632084</v>
      </c>
      <c r="S65" s="1">
        <v>48</v>
      </c>
      <c r="T65" s="1">
        <v>48</v>
      </c>
      <c r="U65" s="15">
        <f t="shared" si="5"/>
        <v>2.021</v>
      </c>
      <c r="V65" s="15">
        <f t="shared" si="6"/>
        <v>0.08358773833523672</v>
      </c>
      <c r="W65" s="18">
        <f t="shared" si="12"/>
        <v>0.01243225958186392</v>
      </c>
      <c r="X65" s="19">
        <f t="shared" si="13"/>
        <v>12.947573267599282</v>
      </c>
      <c r="Y65" s="18">
        <f t="shared" si="7"/>
        <v>0.003272036374207599</v>
      </c>
      <c r="Z65" s="25">
        <f t="shared" si="8"/>
        <v>2.021</v>
      </c>
      <c r="AA65" s="25">
        <f t="shared" si="9"/>
        <v>0.08358773833523672</v>
      </c>
    </row>
    <row r="66" spans="1:27" s="1" customFormat="1" ht="16.5">
      <c r="A66" s="1">
        <v>49</v>
      </c>
      <c r="B66" s="1">
        <v>49</v>
      </c>
      <c r="C66" s="15">
        <f t="shared" si="0"/>
        <v>2.064</v>
      </c>
      <c r="D66" s="15">
        <f t="shared" si="1"/>
        <v>0.06854133479410626</v>
      </c>
      <c r="E66" s="18">
        <f t="shared" si="10"/>
        <v>0.014974921152214576</v>
      </c>
      <c r="F66" s="19">
        <f t="shared" si="11"/>
        <v>17.930546553523115</v>
      </c>
      <c r="G66" s="18">
        <f t="shared" si="2"/>
        <v>0.0025209615490854654</v>
      </c>
      <c r="H66" s="25">
        <f t="shared" si="3"/>
        <v>2.064</v>
      </c>
      <c r="I66" s="25">
        <f t="shared" si="4"/>
        <v>0.06854133479410626</v>
      </c>
      <c r="S66" s="1">
        <v>49</v>
      </c>
      <c r="T66" s="1">
        <v>49</v>
      </c>
      <c r="U66" s="15">
        <f t="shared" si="5"/>
        <v>2.064</v>
      </c>
      <c r="V66" s="15">
        <f t="shared" si="6"/>
        <v>0.06859999999999991</v>
      </c>
      <c r="W66" s="18">
        <f t="shared" si="12"/>
        <v>0.014987738335236811</v>
      </c>
      <c r="X66" s="19">
        <f t="shared" si="13"/>
        <v>17.930546553523243</v>
      </c>
      <c r="Y66" s="18">
        <f t="shared" si="7"/>
        <v>0.0025231192649918057</v>
      </c>
      <c r="Z66" s="25">
        <f t="shared" si="8"/>
        <v>2.064</v>
      </c>
      <c r="AA66" s="25">
        <f t="shared" si="9"/>
        <v>0.06859999999999991</v>
      </c>
    </row>
    <row r="67" spans="1:27" s="1" customFormat="1" ht="16.5">
      <c r="A67" s="1">
        <v>50</v>
      </c>
      <c r="B67" s="1">
        <v>50</v>
      </c>
      <c r="C67" s="15">
        <f t="shared" si="0"/>
        <v>2.1069999999999998</v>
      </c>
      <c r="D67" s="15">
        <f t="shared" si="1"/>
        <v>0.048712690744753394</v>
      </c>
      <c r="E67" s="18">
        <f t="shared" si="10"/>
        <v>0.01982864404935287</v>
      </c>
      <c r="F67" s="19">
        <f t="shared" si="11"/>
        <v>28.929468778098396</v>
      </c>
      <c r="G67" s="18">
        <f t="shared" si="2"/>
        <v>0.0010473228510122015</v>
      </c>
      <c r="H67" s="25">
        <f t="shared" si="3"/>
        <v>2.1069999999999998</v>
      </c>
      <c r="I67" s="25">
        <f t="shared" si="4"/>
        <v>0.048712690744753394</v>
      </c>
      <c r="S67" s="1">
        <v>50</v>
      </c>
      <c r="T67" s="1">
        <v>50</v>
      </c>
      <c r="U67" s="15">
        <f t="shared" si="5"/>
        <v>2.1069999999999998</v>
      </c>
      <c r="V67" s="15">
        <f t="shared" si="6"/>
        <v>0.048754384418224425</v>
      </c>
      <c r="W67" s="18">
        <f t="shared" si="12"/>
        <v>0.019845615581775486</v>
      </c>
      <c r="X67" s="19">
        <f t="shared" si="13"/>
        <v>28.92946877809841</v>
      </c>
      <c r="Y67" s="18">
        <f t="shared" si="7"/>
        <v>0.0010482192649918288</v>
      </c>
      <c r="Z67" s="25">
        <f t="shared" si="8"/>
        <v>2.1069999999999998</v>
      </c>
      <c r="AA67" s="25">
        <f t="shared" si="9"/>
        <v>0.048754384418224425</v>
      </c>
    </row>
    <row r="68" spans="1:27" s="1" customFormat="1" ht="16.5">
      <c r="A68" s="1">
        <v>51</v>
      </c>
      <c r="B68" s="1">
        <v>51</v>
      </c>
      <c r="C68" s="15">
        <f t="shared" si="0"/>
        <v>2.15</v>
      </c>
      <c r="D68" s="15">
        <f t="shared" si="1"/>
        <v>0</v>
      </c>
      <c r="E68" s="18">
        <f t="shared" si="10"/>
        <v>0.048712690744753394</v>
      </c>
      <c r="F68" s="19">
        <f t="shared" si="11"/>
        <v>100</v>
      </c>
      <c r="G68" s="18">
        <f t="shared" si="2"/>
        <v>0</v>
      </c>
      <c r="H68" s="25">
        <f t="shared" si="3"/>
        <v>2.15</v>
      </c>
      <c r="I68" s="25">
        <f t="shared" si="4"/>
        <v>0</v>
      </c>
      <c r="S68" s="1">
        <v>51</v>
      </c>
      <c r="T68" s="1">
        <v>51</v>
      </c>
      <c r="U68" s="15">
        <f t="shared" si="5"/>
        <v>2.15</v>
      </c>
      <c r="V68" s="15">
        <f t="shared" si="6"/>
        <v>0</v>
      </c>
      <c r="W68" s="18">
        <f t="shared" si="12"/>
        <v>0.048754384418224425</v>
      </c>
      <c r="X68" s="19">
        <f t="shared" si="13"/>
        <v>100</v>
      </c>
      <c r="Y68" s="18">
        <f t="shared" si="7"/>
        <v>0</v>
      </c>
      <c r="Z68" s="25">
        <f t="shared" si="8"/>
        <v>2.15</v>
      </c>
      <c r="AA68" s="25">
        <f t="shared" si="9"/>
        <v>0</v>
      </c>
    </row>
    <row r="69" spans="1:25" s="1" customFormat="1" ht="16.5">
      <c r="A69"/>
      <c r="E69" s="2"/>
      <c r="F69" s="17" t="s">
        <v>56</v>
      </c>
      <c r="G69" s="15">
        <f>SUM(G18:G68)</f>
        <v>0.4129173145446053</v>
      </c>
      <c r="H69"/>
      <c r="I69"/>
      <c r="X69" s="17" t="s">
        <v>56</v>
      </c>
      <c r="Y69" s="15">
        <f>SUM(Y18:Y68)</f>
        <v>0.41327073455528357</v>
      </c>
    </row>
    <row r="70" spans="1:25" s="1" customFormat="1" ht="16.5">
      <c r="A70"/>
      <c r="E70" s="2"/>
      <c r="F70" s="12" t="s">
        <v>57</v>
      </c>
      <c r="G70" s="30">
        <f>G69*2</f>
        <v>0.8258346290892106</v>
      </c>
      <c r="H70"/>
      <c r="I70"/>
      <c r="X70" s="12" t="s">
        <v>57</v>
      </c>
      <c r="Y70" s="30">
        <f>Y69*2</f>
        <v>0.8265414691105671</v>
      </c>
    </row>
    <row r="71" s="1" customFormat="1" ht="16.5">
      <c r="A71"/>
    </row>
    <row r="72" s="1" customFormat="1" ht="16.5">
      <c r="A72" s="31"/>
    </row>
    <row r="73" s="1" customFormat="1" ht="16.5">
      <c r="A73" s="32" t="s">
        <v>58</v>
      </c>
    </row>
    <row r="74" s="1" customFormat="1" ht="16.5">
      <c r="A74" s="1" t="s">
        <v>59</v>
      </c>
    </row>
    <row r="75" s="1" customFormat="1" ht="16.5">
      <c r="A75" s="4"/>
    </row>
    <row r="76" s="1" customFormat="1" ht="16.5"/>
    <row r="77" s="1" customFormat="1" ht="16.5">
      <c r="A77" s="4"/>
    </row>
    <row r="78" s="1" customFormat="1" ht="16.5">
      <c r="A78" s="4"/>
    </row>
    <row r="79" s="1" customFormat="1" ht="16.5">
      <c r="A79" s="4"/>
    </row>
    <row r="80" s="1" customFormat="1" ht="16.5">
      <c r="A80" s="4"/>
    </row>
    <row r="81" s="1" customFormat="1" ht="16.5">
      <c r="A81" s="4"/>
    </row>
    <row r="82" s="1" customFormat="1" ht="16.5">
      <c r="A82" s="4"/>
    </row>
    <row r="83" s="1" customFormat="1" ht="16.5">
      <c r="A83" s="33"/>
    </row>
    <row r="84" s="1" customFormat="1" ht="16.5">
      <c r="A84" s="34"/>
    </row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8.75">
      <c r="A91" s="3"/>
    </row>
    <row r="92" s="1" customFormat="1" ht="16.5"/>
    <row r="93" s="1" customFormat="1" ht="16.5"/>
    <row r="94" s="1" customFormat="1" ht="16.5">
      <c r="A94"/>
    </row>
    <row r="95" s="1" customFormat="1" ht="16.5">
      <c r="A95"/>
    </row>
    <row r="96" s="1" customFormat="1" ht="16.5"/>
    <row r="97" s="1" customFormat="1" ht="16.5"/>
    <row r="98" s="1" customFormat="1" ht="16.5"/>
    <row r="99" s="1" customFormat="1" ht="16.5">
      <c r="A99"/>
    </row>
    <row r="100" s="1" customFormat="1" ht="16.5">
      <c r="A100"/>
    </row>
    <row r="101" s="1" customFormat="1" ht="16.5">
      <c r="A101"/>
    </row>
    <row r="102" s="1" customFormat="1" ht="16.5"/>
    <row r="103" s="1" customFormat="1" ht="16.5">
      <c r="A103"/>
    </row>
    <row r="104" spans="1:19" s="1" customFormat="1" ht="18.75">
      <c r="A104" s="35" t="s">
        <v>60</v>
      </c>
      <c r="S104" s="35" t="s">
        <v>60</v>
      </c>
    </row>
    <row r="105" s="1" customFormat="1" ht="16.5">
      <c r="A105" s="36"/>
    </row>
    <row r="106" spans="1:20" s="1" customFormat="1" ht="16.5">
      <c r="A106" s="36"/>
      <c r="B106" s="36" t="s">
        <v>61</v>
      </c>
      <c r="S106" s="36"/>
      <c r="T106" s="36" t="s">
        <v>61</v>
      </c>
    </row>
    <row r="107" spans="1:20" s="1" customFormat="1" ht="16.5">
      <c r="A107" s="36" t="s">
        <v>62</v>
      </c>
      <c r="B107" s="36">
        <f aca="true" t="shared" si="14" ref="B107:B157">(((D18+D19)/2)*N$41/100)*(C19-C18)</f>
        <v>0.0010524937996172449</v>
      </c>
      <c r="S107" s="36" t="s">
        <v>62</v>
      </c>
      <c r="T107" s="36">
        <f aca="true" t="shared" si="15" ref="T107:T157">(((V18+V19)/2)*AF$41/100)*(U19-U18)</f>
        <v>0.0010533946394628922</v>
      </c>
    </row>
    <row r="108" spans="1:20" s="1" customFormat="1" ht="16.5">
      <c r="A108" s="36" t="s">
        <v>63</v>
      </c>
      <c r="B108" s="36">
        <f t="shared" si="14"/>
        <v>0.0010520725914385052</v>
      </c>
      <c r="S108" s="36" t="s">
        <v>63</v>
      </c>
      <c r="T108" s="36">
        <f t="shared" si="15"/>
        <v>0.0010529730707679091</v>
      </c>
    </row>
    <row r="109" spans="1:20" s="1" customFormat="1" ht="16.5">
      <c r="A109" s="36" t="s">
        <v>64</v>
      </c>
      <c r="B109" s="36">
        <f t="shared" si="14"/>
        <v>0.0010512296685671622</v>
      </c>
      <c r="S109" s="36" t="s">
        <v>64</v>
      </c>
      <c r="T109" s="36">
        <f t="shared" si="15"/>
        <v>0.0010521294264305495</v>
      </c>
    </row>
    <row r="110" spans="1:20" s="1" customFormat="1" ht="16.5">
      <c r="A110" s="36" t="s">
        <v>65</v>
      </c>
      <c r="B110" s="36">
        <f t="shared" si="14"/>
        <v>0.0010499640149226597</v>
      </c>
      <c r="S110" s="36" t="s">
        <v>65</v>
      </c>
      <c r="T110" s="36">
        <f t="shared" si="15"/>
        <v>0.0010508626895005834</v>
      </c>
    </row>
    <row r="111" spans="1:20" s="1" customFormat="1" ht="16.5">
      <c r="A111" s="36" t="s">
        <v>66</v>
      </c>
      <c r="B111" s="36">
        <f t="shared" si="14"/>
        <v>0.0010482740987090293</v>
      </c>
      <c r="S111" s="36" t="s">
        <v>66</v>
      </c>
      <c r="T111" s="36">
        <f t="shared" si="15"/>
        <v>0.001049171326870963</v>
      </c>
    </row>
    <row r="112" spans="1:20" s="1" customFormat="1" ht="16.5">
      <c r="A112" s="36" t="s">
        <v>67</v>
      </c>
      <c r="B112" s="36">
        <f t="shared" si="14"/>
        <v>0.0010461578630830224</v>
      </c>
      <c r="S112" s="36" t="s">
        <v>67</v>
      </c>
      <c r="T112" s="36">
        <f t="shared" si="15"/>
        <v>0.0010470532799379678</v>
      </c>
    </row>
    <row r="113" spans="1:20" s="1" customFormat="1" ht="16.5">
      <c r="A113" s="36" t="s">
        <v>68</v>
      </c>
      <c r="B113" s="36">
        <f t="shared" si="14"/>
        <v>0.0010436127135054517</v>
      </c>
      <c r="S113" s="36" t="s">
        <v>68</v>
      </c>
      <c r="T113" s="36">
        <f t="shared" si="15"/>
        <v>0.001044505951941718</v>
      </c>
    </row>
    <row r="114" spans="1:20" s="1" customFormat="1" ht="16.5">
      <c r="A114" s="36" t="s">
        <v>69</v>
      </c>
      <c r="B114" s="36">
        <f t="shared" si="14"/>
        <v>0.0010406355015922235</v>
      </c>
      <c r="S114" s="36" t="s">
        <v>69</v>
      </c>
      <c r="T114" s="36">
        <f t="shared" si="15"/>
        <v>0.0010415261918033875</v>
      </c>
    </row>
    <row r="115" spans="1:20" s="1" customFormat="1" ht="16.5">
      <c r="A115" s="36" t="s">
        <v>70</v>
      </c>
      <c r="B115" s="36">
        <f t="shared" si="14"/>
        <v>0.0010372225052267456</v>
      </c>
      <c r="S115" s="36" t="s">
        <v>70</v>
      </c>
      <c r="T115" s="36">
        <f t="shared" si="15"/>
        <v>0.0010381102742205873</v>
      </c>
    </row>
    <row r="116" spans="1:20" s="1" customFormat="1" ht="16.5">
      <c r="A116" s="36" t="s">
        <v>71</v>
      </c>
      <c r="B116" s="36">
        <f t="shared" si="14"/>
        <v>0.001033369404634317</v>
      </c>
      <c r="S116" s="36" t="s">
        <v>71</v>
      </c>
      <c r="T116" s="36">
        <f t="shared" si="15"/>
        <v>0.0010342538757212786</v>
      </c>
    </row>
    <row r="117" spans="1:20" s="1" customFormat="1" ht="16.5">
      <c r="A117" s="36" t="s">
        <v>72</v>
      </c>
      <c r="B117" s="36">
        <f t="shared" si="14"/>
        <v>0.0010290712540495805</v>
      </c>
      <c r="S117" s="36" t="s">
        <v>72</v>
      </c>
      <c r="T117" s="36">
        <f t="shared" si="15"/>
        <v>0.0010299520463069747</v>
      </c>
    </row>
    <row r="118" spans="1:20" s="1" customFormat="1" ht="16.5">
      <c r="A118" s="36" t="s">
        <v>73</v>
      </c>
      <c r="B118" s="36">
        <f t="shared" si="14"/>
        <v>0.0010243224485281652</v>
      </c>
      <c r="S118" s="36" t="s">
        <v>73</v>
      </c>
      <c r="T118" s="36">
        <f t="shared" si="15"/>
        <v>0.001025199176235978</v>
      </c>
    </row>
    <row r="119" spans="1:20" s="1" customFormat="1" ht="16.5">
      <c r="A119" s="36" t="s">
        <v>74</v>
      </c>
      <c r="B119" s="36">
        <f t="shared" si="14"/>
        <v>0.001019116685360471</v>
      </c>
      <c r="S119" s="36" t="s">
        <v>74</v>
      </c>
      <c r="T119" s="36">
        <f t="shared" si="15"/>
        <v>0.0010199889574041363</v>
      </c>
    </row>
    <row r="120" spans="1:20" s="1" customFormat="1" ht="16.5">
      <c r="A120" s="36" t="s">
        <v>75</v>
      </c>
      <c r="B120" s="36">
        <f t="shared" si="14"/>
        <v>0.0010134469194357486</v>
      </c>
      <c r="S120" s="36" t="s">
        <v>75</v>
      </c>
      <c r="T120" s="36">
        <f t="shared" si="15"/>
        <v>0.00101431433867072</v>
      </c>
    </row>
    <row r="121" spans="1:20" s="1" customFormat="1" ht="16.5">
      <c r="A121" s="36" t="s">
        <v>76</v>
      </c>
      <c r="B121" s="36">
        <f t="shared" si="14"/>
        <v>0.001007305311774102</v>
      </c>
      <c r="S121" s="36" t="s">
        <v>76</v>
      </c>
      <c r="T121" s="36">
        <f t="shared" si="15"/>
        <v>0.0010081674743463744</v>
      </c>
    </row>
    <row r="122" spans="1:20" s="1" customFormat="1" ht="16.5">
      <c r="A122" s="36" t="s">
        <v>77</v>
      </c>
      <c r="B122" s="36">
        <f t="shared" si="14"/>
        <v>0.0010006831702877145</v>
      </c>
      <c r="S122" s="36" t="s">
        <v>77</v>
      </c>
      <c r="T122" s="36">
        <f t="shared" si="15"/>
        <v>0.0010015396649036372</v>
      </c>
    </row>
    <row r="123" spans="1:20" s="1" customFormat="1" ht="16.5">
      <c r="A123" s="36" t="s">
        <v>78</v>
      </c>
      <c r="B123" s="36">
        <f t="shared" si="14"/>
        <v>0.0009935708816432237</v>
      </c>
      <c r="S123" s="36" t="s">
        <v>78</v>
      </c>
      <c r="T123" s="36">
        <f t="shared" si="15"/>
        <v>0.0009944212887809997</v>
      </c>
    </row>
    <row r="124" spans="1:20" s="1" customFormat="1" ht="16.5">
      <c r="A124" s="36" t="s">
        <v>79</v>
      </c>
      <c r="B124" s="36">
        <f t="shared" si="14"/>
        <v>0.0009859578328672155</v>
      </c>
      <c r="S124" s="36" t="s">
        <v>79</v>
      </c>
      <c r="T124" s="36">
        <f t="shared" si="15"/>
        <v>0.000986801723921299</v>
      </c>
    </row>
    <row r="125" spans="1:20" s="1" customFormat="1" ht="16.5">
      <c r="A125" s="36" t="s">
        <v>80</v>
      </c>
      <c r="B125" s="36">
        <f t="shared" si="14"/>
        <v>0.0009778323210541107</v>
      </c>
      <c r="S125" s="36" t="s">
        <v>80</v>
      </c>
      <c r="T125" s="36">
        <f t="shared" si="15"/>
        <v>0.000978669257402323</v>
      </c>
    </row>
    <row r="126" spans="1:20" s="1" customFormat="1" ht="16.5">
      <c r="A126" s="36" t="s">
        <v>81</v>
      </c>
      <c r="B126" s="36">
        <f t="shared" si="14"/>
        <v>0.0009691814491868782</v>
      </c>
      <c r="S126" s="36" t="s">
        <v>81</v>
      </c>
      <c r="T126" s="36">
        <f t="shared" si="15"/>
        <v>0.0009700109811683563</v>
      </c>
    </row>
    <row r="127" spans="1:20" s="1" customFormat="1" ht="16.5">
      <c r="A127" s="36" t="s">
        <v>82</v>
      </c>
      <c r="B127" s="36">
        <f t="shared" si="14"/>
        <v>0.0009599910056468314</v>
      </c>
      <c r="S127" s="36" t="s">
        <v>82</v>
      </c>
      <c r="T127" s="36">
        <f t="shared" si="15"/>
        <v>0.0009608126714368481</v>
      </c>
    </row>
    <row r="128" spans="1:20" s="1" customFormat="1" ht="16.5">
      <c r="A128" s="36" t="s">
        <v>83</v>
      </c>
      <c r="B128" s="36">
        <f t="shared" si="14"/>
        <v>0.0009502453244440605</v>
      </c>
      <c r="S128" s="36" t="s">
        <v>83</v>
      </c>
      <c r="T128" s="36">
        <f t="shared" si="15"/>
        <v>0.0009510586488092116</v>
      </c>
    </row>
    <row r="129" spans="1:20" s="1" customFormat="1" ht="16.5">
      <c r="A129" s="36" t="s">
        <v>84</v>
      </c>
      <c r="B129" s="36">
        <f t="shared" si="14"/>
        <v>0.000939927122512339</v>
      </c>
      <c r="S129" s="36" t="s">
        <v>84</v>
      </c>
      <c r="T129" s="36">
        <f t="shared" si="15"/>
        <v>0.0009407316154264751</v>
      </c>
    </row>
    <row r="130" spans="1:20" s="1" customFormat="1" ht="16.5">
      <c r="A130" s="36" t="s">
        <v>85</v>
      </c>
      <c r="B130" s="36">
        <f t="shared" si="14"/>
        <v>0.0009290173095357881</v>
      </c>
      <c r="S130" s="36" t="s">
        <v>85</v>
      </c>
      <c r="T130" s="36">
        <f t="shared" si="15"/>
        <v>0.0009298124646331679</v>
      </c>
    </row>
    <row r="131" spans="1:20" s="1" customFormat="1" ht="16.5">
      <c r="A131" s="36" t="s">
        <v>86</v>
      </c>
      <c r="B131" s="36">
        <f t="shared" si="14"/>
        <v>0.0009174947646487761</v>
      </c>
      <c r="S131" s="36" t="s">
        <v>86</v>
      </c>
      <c r="T131" s="36">
        <f t="shared" si="15"/>
        <v>0.0009182800574861012</v>
      </c>
    </row>
    <row r="132" spans="1:20" s="1" customFormat="1" ht="16.5">
      <c r="A132" s="36" t="s">
        <v>87</v>
      </c>
      <c r="B132" s="36">
        <f t="shared" si="14"/>
        <v>0.0009053360728911742</v>
      </c>
      <c r="S132" s="36" t="s">
        <v>87</v>
      </c>
      <c r="T132" s="36">
        <f t="shared" si="15"/>
        <v>0.0009061109589840509</v>
      </c>
    </row>
    <row r="133" spans="1:20" s="1" customFormat="1" ht="16.5">
      <c r="A133" s="36" t="s">
        <v>88</v>
      </c>
      <c r="B133" s="36">
        <f t="shared" si="14"/>
        <v>0.0008925152123903337</v>
      </c>
      <c r="S133" s="36" t="s">
        <v>88</v>
      </c>
      <c r="T133" s="36">
        <f t="shared" si="15"/>
        <v>0.0008932791249819901</v>
      </c>
    </row>
    <row r="134" spans="1:20" s="1" customFormat="1" ht="16.5">
      <c r="A134" s="36" t="s">
        <v>89</v>
      </c>
      <c r="B134" s="36">
        <f t="shared" si="14"/>
        <v>0.0008790031807149709</v>
      </c>
      <c r="S134" s="36" t="s">
        <v>89</v>
      </c>
      <c r="T134" s="36">
        <f t="shared" si="15"/>
        <v>0.0008797555282251675</v>
      </c>
    </row>
    <row r="135" spans="1:20" s="1" customFormat="1" ht="16.5">
      <c r="A135" s="36" t="s">
        <v>90</v>
      </c>
      <c r="B135" s="36">
        <f t="shared" si="14"/>
        <v>0.0008647675454670356</v>
      </c>
      <c r="S135" s="36" t="s">
        <v>90</v>
      </c>
      <c r="T135" s="36">
        <f t="shared" si="15"/>
        <v>0.000865507708556322</v>
      </c>
    </row>
    <row r="136" spans="1:20" s="1" customFormat="1" ht="16.5">
      <c r="A136" s="36" t="s">
        <v>91</v>
      </c>
      <c r="B136" s="36">
        <f t="shared" si="14"/>
        <v>0.0008497718996047699</v>
      </c>
      <c r="S136" s="36" t="s">
        <v>91</v>
      </c>
      <c r="T136" s="36">
        <f t="shared" si="15"/>
        <v>0.0008504992277725501</v>
      </c>
    </row>
    <row r="137" spans="1:20" s="1" customFormat="1" ht="16.5">
      <c r="A137" s="36" t="s">
        <v>92</v>
      </c>
      <c r="B137" s="36">
        <f t="shared" si="14"/>
        <v>0.0008339751957190179</v>
      </c>
      <c r="S137" s="36" t="s">
        <v>92</v>
      </c>
      <c r="T137" s="36">
        <f t="shared" si="15"/>
        <v>0.0008346890033318119</v>
      </c>
    </row>
    <row r="138" spans="1:20" s="1" customFormat="1" ht="16.5">
      <c r="A138" s="36" t="s">
        <v>93</v>
      </c>
      <c r="B138" s="36">
        <f t="shared" si="14"/>
        <v>0.0008173309247631622</v>
      </c>
      <c r="S138" s="36" t="s">
        <v>93</v>
      </c>
      <c r="T138" s="36">
        <f t="shared" si="15"/>
        <v>0.0008180304863799379</v>
      </c>
    </row>
    <row r="139" spans="1:20" s="1" customFormat="1" ht="16.5">
      <c r="A139" s="36" t="s">
        <v>94</v>
      </c>
      <c r="B139" s="36">
        <f t="shared" si="14"/>
        <v>0.0007997860924155893</v>
      </c>
      <c r="S139" s="36" t="s">
        <v>94</v>
      </c>
      <c r="T139" s="36">
        <f t="shared" si="15"/>
        <v>0.0008004706372369506</v>
      </c>
    </row>
    <row r="140" spans="1:20" s="1" customFormat="1" ht="16.5">
      <c r="A140" s="36" t="s">
        <v>95</v>
      </c>
      <c r="B140" s="36">
        <f t="shared" si="14"/>
        <v>0.0007812799285469062</v>
      </c>
      <c r="S140" s="36" t="s">
        <v>95</v>
      </c>
      <c r="T140" s="36">
        <f t="shared" si="15"/>
        <v>0.0007819486337597025</v>
      </c>
    </row>
    <row r="141" spans="1:20" s="1" customFormat="1" ht="16.5">
      <c r="A141" s="36" t="s">
        <v>96</v>
      </c>
      <c r="B141" s="36">
        <f t="shared" si="14"/>
        <v>0.0007617422393328786</v>
      </c>
      <c r="S141" s="36" t="s">
        <v>96</v>
      </c>
      <c r="T141" s="36">
        <f t="shared" si="15"/>
        <v>0.0007623942220443714</v>
      </c>
    </row>
    <row r="142" spans="1:20" s="1" customFormat="1" ht="16.5">
      <c r="A142" s="36" t="s">
        <v>97</v>
      </c>
      <c r="B142" s="36">
        <f t="shared" si="14"/>
        <v>0.0007410912727693406</v>
      </c>
      <c r="S142" s="36" t="s">
        <v>97</v>
      </c>
      <c r="T142" s="36">
        <f t="shared" si="15"/>
        <v>0.000741725580114443</v>
      </c>
    </row>
    <row r="143" spans="1:20" s="1" customFormat="1" ht="16.5">
      <c r="A143" s="36" t="s">
        <v>98</v>
      </c>
      <c r="B143" s="36">
        <f t="shared" si="14"/>
        <v>0.0007192309089545612</v>
      </c>
      <c r="S143" s="36" t="s">
        <v>98</v>
      </c>
      <c r="T143" s="36">
        <f t="shared" si="15"/>
        <v>0.0007198465057982133</v>
      </c>
    </row>
    <row r="144" spans="1:20" s="1" customFormat="1" ht="16.5">
      <c r="A144" s="36" t="s">
        <v>99</v>
      </c>
      <c r="B144" s="36">
        <f t="shared" si="14"/>
        <v>0.0006960468931132702</v>
      </c>
      <c r="S144" s="36" t="s">
        <v>99</v>
      </c>
      <c r="T144" s="36">
        <f t="shared" si="15"/>
        <v>0.0006966426465286192</v>
      </c>
    </row>
    <row r="145" spans="1:20" s="1" customFormat="1" ht="16.5">
      <c r="A145" s="36" t="s">
        <v>100</v>
      </c>
      <c r="B145" s="36">
        <f t="shared" si="14"/>
        <v>0.0006714016779789328</v>
      </c>
      <c r="S145" s="36" t="s">
        <v>100</v>
      </c>
      <c r="T145" s="36">
        <f t="shared" si="15"/>
        <v>0.000671976337311062</v>
      </c>
    </row>
    <row r="146" spans="1:20" s="1" customFormat="1" ht="16.5">
      <c r="A146" s="36" t="s">
        <v>101</v>
      </c>
      <c r="B146" s="36">
        <f t="shared" si="14"/>
        <v>0.0006451271882030625</v>
      </c>
      <c r="S146" s="36" t="s">
        <v>101</v>
      </c>
      <c r="T146" s="36">
        <f t="shared" si="15"/>
        <v>0.0006456793589397026</v>
      </c>
    </row>
    <row r="147" spans="1:20" s="1" customFormat="1" ht="16.5">
      <c r="A147" s="36" t="s">
        <v>102</v>
      </c>
      <c r="B147" s="36">
        <f t="shared" si="14"/>
        <v>0.0006170143759050927</v>
      </c>
      <c r="S147" s="36" t="s">
        <v>102</v>
      </c>
      <c r="T147" s="36">
        <f t="shared" si="15"/>
        <v>0.0006175424846078279</v>
      </c>
    </row>
    <row r="148" spans="1:20" s="1" customFormat="1" ht="16.5">
      <c r="A148" s="36" t="s">
        <v>103</v>
      </c>
      <c r="B148" s="36">
        <f t="shared" si="14"/>
        <v>0.0005867976242104177</v>
      </c>
      <c r="S148" s="36" t="s">
        <v>103</v>
      </c>
      <c r="T148" s="36">
        <f t="shared" si="15"/>
        <v>0.0005872998700967236</v>
      </c>
    </row>
    <row r="149" spans="1:20" s="1" customFormat="1" ht="16.5">
      <c r="A149" s="36" t="s">
        <v>104</v>
      </c>
      <c r="B149" s="36">
        <f t="shared" si="14"/>
        <v>0.0005541304815560496</v>
      </c>
      <c r="S149" s="36" t="s">
        <v>104</v>
      </c>
      <c r="T149" s="36">
        <f t="shared" si="15"/>
        <v>0.0005546047673120847</v>
      </c>
    </row>
    <row r="150" spans="1:20" s="1" customFormat="1" ht="16.5">
      <c r="A150" s="36" t="s">
        <v>105</v>
      </c>
      <c r="B150" s="36">
        <f t="shared" si="14"/>
        <v>0.0005185459410010111</v>
      </c>
      <c r="S150" s="36" t="s">
        <v>105</v>
      </c>
      <c r="T150" s="36">
        <f t="shared" si="15"/>
        <v>0.0005189897695970774</v>
      </c>
    </row>
    <row r="151" spans="1:20" s="1" customFormat="1" ht="16.5">
      <c r="A151" s="36" t="s">
        <v>106</v>
      </c>
      <c r="B151" s="36">
        <f t="shared" si="14"/>
        <v>0.0004793870774871437</v>
      </c>
      <c r="S151" s="36" t="s">
        <v>106</v>
      </c>
      <c r="T151" s="36">
        <f t="shared" si="15"/>
        <v>0.0004797973896248932</v>
      </c>
    </row>
    <row r="152" spans="1:20" s="1" customFormat="1" ht="16.5">
      <c r="A152" s="36" t="s">
        <v>107</v>
      </c>
      <c r="B152" s="36">
        <f t="shared" si="14"/>
        <v>0.0004356750987496596</v>
      </c>
      <c r="S152" s="36" t="s">
        <v>107</v>
      </c>
      <c r="T152" s="36">
        <f t="shared" si="15"/>
        <v>0.00043604799737277075</v>
      </c>
    </row>
    <row r="153" spans="1:20" s="1" customFormat="1" ht="16.5">
      <c r="A153" s="36" t="s">
        <v>108</v>
      </c>
      <c r="B153" s="36">
        <f t="shared" si="14"/>
        <v>0.0003858264003130979</v>
      </c>
      <c r="S153" s="36" t="s">
        <v>108</v>
      </c>
      <c r="T153" s="36">
        <f t="shared" si="15"/>
        <v>0.00038615663294252664</v>
      </c>
    </row>
    <row r="154" spans="1:20" s="1" customFormat="1" ht="16.5">
      <c r="A154" s="36" t="s">
        <v>109</v>
      </c>
      <c r="B154" s="36">
        <f t="shared" si="14"/>
        <v>0.0003269238200919194</v>
      </c>
      <c r="S154" s="36" t="s">
        <v>109</v>
      </c>
      <c r="T154" s="36">
        <f t="shared" si="15"/>
        <v>0.00032720363742075987</v>
      </c>
    </row>
    <row r="155" spans="1:20" s="1" customFormat="1" ht="16.5">
      <c r="A155" s="36" t="s">
        <v>110</v>
      </c>
      <c r="B155" s="36">
        <f t="shared" si="14"/>
        <v>0.00025209615490854654</v>
      </c>
      <c r="S155" s="36" t="s">
        <v>110</v>
      </c>
      <c r="T155" s="36">
        <f t="shared" si="15"/>
        <v>0.0002523119264991806</v>
      </c>
    </row>
    <row r="156" spans="1:20" s="1" customFormat="1" ht="16.5">
      <c r="A156" s="36" t="s">
        <v>111</v>
      </c>
      <c r="B156" s="36">
        <f t="shared" si="14"/>
        <v>0.00010473228510122015</v>
      </c>
      <c r="S156" s="36" t="s">
        <v>111</v>
      </c>
      <c r="T156" s="36">
        <f t="shared" si="15"/>
        <v>0.00010482192649918288</v>
      </c>
    </row>
    <row r="157" spans="1:20" s="1" customFormat="1" ht="16.5">
      <c r="A157" s="36" t="s">
        <v>112</v>
      </c>
      <c r="B157" s="36">
        <f t="shared" si="14"/>
        <v>0</v>
      </c>
      <c r="S157" s="36" t="s">
        <v>112</v>
      </c>
      <c r="T157" s="36">
        <f t="shared" si="15"/>
        <v>0</v>
      </c>
    </row>
    <row r="158" s="1" customFormat="1" ht="16.5"/>
    <row r="159" s="1" customFormat="1" ht="16.5"/>
    <row r="160" s="1" customFormat="1" ht="16.5"/>
    <row r="161" s="1" customFormat="1" ht="16.5"/>
    <row r="162" s="1" customFormat="1" ht="16.5"/>
  </sheetData>
  <sheetProtection selectLockedCells="1" selectUnlockedCells="1"/>
  <hyperlinks>
    <hyperlink ref="L32" r:id="rId1" display="https://wind-data.ch/tools/luftdichte.php"/>
    <hyperlink ref="AD32" r:id="rId2" display="https://wind-data.ch/tools/luftdichte.php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M165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12.140625" style="37" customWidth="1"/>
    <col min="2" max="7" width="11.421875" style="37" customWidth="1"/>
    <col min="8" max="8" width="12.57421875" style="37" customWidth="1"/>
    <col min="9" max="10" width="11.421875" style="37" customWidth="1"/>
    <col min="11" max="11" width="14.00390625" style="37" customWidth="1"/>
    <col min="12" max="27" width="11.421875" style="37" customWidth="1"/>
    <col min="28" max="28" width="12.57421875" style="37" customWidth="1"/>
    <col min="29" max="30" width="11.421875" style="37" customWidth="1"/>
    <col min="31" max="31" width="14.00390625" style="37" customWidth="1"/>
    <col min="32" max="16384" width="11.421875" style="37" customWidth="1"/>
  </cols>
  <sheetData>
    <row r="2" ht="18.75">
      <c r="A2" s="38" t="s">
        <v>113</v>
      </c>
    </row>
    <row r="3" ht="16.5">
      <c r="A3" s="39" t="s">
        <v>1</v>
      </c>
    </row>
    <row r="4" ht="16.5">
      <c r="A4" s="4" t="s">
        <v>2</v>
      </c>
    </row>
    <row r="5" ht="16.5">
      <c r="A5" s="39"/>
    </row>
    <row r="6" ht="16.5">
      <c r="A6" s="39"/>
    </row>
    <row r="7" spans="1:17" ht="16.5">
      <c r="A7" s="39"/>
      <c r="B7" s="40" t="s">
        <v>3</v>
      </c>
      <c r="C7" s="41"/>
      <c r="D7" s="41"/>
      <c r="E7" s="41"/>
      <c r="F7" s="41"/>
      <c r="G7" s="41" t="s">
        <v>4</v>
      </c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16.5">
      <c r="A8" s="39"/>
      <c r="B8" s="43" t="s">
        <v>5</v>
      </c>
      <c r="C8" s="44"/>
      <c r="D8" s="44"/>
      <c r="E8" s="44"/>
      <c r="F8" s="44"/>
      <c r="G8" s="44" t="s">
        <v>6</v>
      </c>
      <c r="H8" s="44"/>
      <c r="I8" s="44"/>
      <c r="J8" s="44"/>
      <c r="K8" s="44"/>
      <c r="L8" s="44"/>
      <c r="M8" s="44"/>
      <c r="N8" s="44"/>
      <c r="O8" s="44"/>
      <c r="P8" s="44"/>
      <c r="Q8" s="45"/>
    </row>
    <row r="10" ht="16.5">
      <c r="U10" s="31"/>
    </row>
    <row r="11" spans="2:21" ht="16.5">
      <c r="B11" s="46"/>
      <c r="C11" s="47" t="s">
        <v>7</v>
      </c>
      <c r="D11" s="48">
        <v>2.15</v>
      </c>
      <c r="E11" s="49" t="s">
        <v>8</v>
      </c>
      <c r="F11" s="50">
        <f>D11*2</f>
        <v>4.3</v>
      </c>
      <c r="G11" s="39" t="s">
        <v>9</v>
      </c>
      <c r="U11" s="31"/>
    </row>
    <row r="12" spans="2:21" ht="18">
      <c r="B12" s="46"/>
      <c r="C12" s="47" t="s">
        <v>10</v>
      </c>
      <c r="D12" s="48">
        <v>0.245</v>
      </c>
      <c r="E12" s="49" t="s">
        <v>8</v>
      </c>
      <c r="F12" s="4" t="s">
        <v>11</v>
      </c>
      <c r="U12" s="31"/>
    </row>
    <row r="13" spans="2:6" ht="18">
      <c r="B13" s="46"/>
      <c r="C13" s="47" t="s">
        <v>12</v>
      </c>
      <c r="D13" s="51">
        <v>22.37</v>
      </c>
      <c r="E13" s="49" t="s">
        <v>8</v>
      </c>
      <c r="F13" s="4" t="s">
        <v>13</v>
      </c>
    </row>
    <row r="14" spans="2:34" ht="16.5">
      <c r="B14" s="46"/>
      <c r="C14" s="52"/>
      <c r="N14" s="53" t="s">
        <v>114</v>
      </c>
      <c r="AH14" s="53" t="s">
        <v>115</v>
      </c>
    </row>
    <row r="15" spans="8:34" ht="16.5">
      <c r="H15" s="39" t="s">
        <v>113</v>
      </c>
      <c r="N15" s="53" t="s">
        <v>116</v>
      </c>
      <c r="AH15" s="53" t="s">
        <v>117</v>
      </c>
    </row>
    <row r="16" spans="3:38" ht="16.5">
      <c r="C16" s="39" t="s">
        <v>118</v>
      </c>
      <c r="E16" s="54"/>
      <c r="J16" s="39" t="s">
        <v>15</v>
      </c>
      <c r="N16" s="31"/>
      <c r="O16" s="47" t="s">
        <v>16</v>
      </c>
      <c r="R16" s="39"/>
      <c r="W16" s="39" t="s">
        <v>119</v>
      </c>
      <c r="Z16" s="55"/>
      <c r="AD16" s="39" t="s">
        <v>15</v>
      </c>
      <c r="AF16" s="54"/>
      <c r="AG16" s="54"/>
      <c r="AH16" s="31"/>
      <c r="AI16" s="47" t="s">
        <v>16</v>
      </c>
      <c r="AL16" s="39"/>
    </row>
    <row r="17" spans="1:37" ht="16.5">
      <c r="A17" s="39" t="s">
        <v>18</v>
      </c>
      <c r="B17" s="39" t="s">
        <v>19</v>
      </c>
      <c r="C17" s="39" t="s">
        <v>20</v>
      </c>
      <c r="D17" s="39" t="s">
        <v>21</v>
      </c>
      <c r="E17" s="56" t="s">
        <v>22</v>
      </c>
      <c r="F17" s="56" t="s">
        <v>23</v>
      </c>
      <c r="G17" s="47" t="s">
        <v>24</v>
      </c>
      <c r="H17" s="47" t="s">
        <v>120</v>
      </c>
      <c r="I17" s="47" t="s">
        <v>121</v>
      </c>
      <c r="J17" s="23" t="s">
        <v>31</v>
      </c>
      <c r="K17" s="23" t="s">
        <v>122</v>
      </c>
      <c r="L17" s="47"/>
      <c r="O17" s="52" t="s">
        <v>27</v>
      </c>
      <c r="P17" s="48">
        <v>1.1</v>
      </c>
      <c r="Q17" s="37" t="s">
        <v>28</v>
      </c>
      <c r="U17" s="39" t="s">
        <v>18</v>
      </c>
      <c r="V17" s="39" t="s">
        <v>19</v>
      </c>
      <c r="W17" s="39" t="s">
        <v>20</v>
      </c>
      <c r="X17" s="39" t="s">
        <v>21</v>
      </c>
      <c r="Y17" s="56" t="s">
        <v>29</v>
      </c>
      <c r="Z17" s="57" t="s">
        <v>30</v>
      </c>
      <c r="AA17" s="47" t="s">
        <v>24</v>
      </c>
      <c r="AB17" s="47" t="s">
        <v>120</v>
      </c>
      <c r="AC17" s="47" t="s">
        <v>121</v>
      </c>
      <c r="AD17" s="23" t="s">
        <v>31</v>
      </c>
      <c r="AE17" s="23" t="s">
        <v>122</v>
      </c>
      <c r="AF17" s="47"/>
      <c r="AG17" s="31"/>
      <c r="AI17" s="52" t="s">
        <v>27</v>
      </c>
      <c r="AJ17" s="48">
        <v>1.1</v>
      </c>
      <c r="AK17" s="37" t="s">
        <v>28</v>
      </c>
    </row>
    <row r="18" spans="1:39" ht="16.5">
      <c r="A18" s="37">
        <v>1</v>
      </c>
      <c r="B18" s="37">
        <v>1</v>
      </c>
      <c r="C18" s="50">
        <f aca="true" t="shared" si="0" ref="C18:C68">(D$11)/50*(B18-1)</f>
        <v>0</v>
      </c>
      <c r="D18" s="50">
        <f aca="true" t="shared" si="1" ref="D18:D68">(8/(3.141*D$13))*SQRT(((POWER((D$11),2)-POWER(C18,2))))</f>
        <v>0.24479048140752246</v>
      </c>
      <c r="E18" s="54"/>
      <c r="G18" s="54">
        <f aca="true" t="shared" si="2" ref="G18:G68">(C19-C18)*((D18+D19)/2)</f>
        <v>0.010524937996172448</v>
      </c>
      <c r="H18" s="54">
        <f>D18</f>
        <v>0.24479048140752246</v>
      </c>
      <c r="I18" s="54">
        <f>P19</f>
        <v>0.5</v>
      </c>
      <c r="J18" s="25">
        <f>C18</f>
        <v>0</v>
      </c>
      <c r="K18" s="25">
        <f>D18</f>
        <v>0.24479048140752246</v>
      </c>
      <c r="O18" s="52" t="s">
        <v>32</v>
      </c>
      <c r="P18" s="48">
        <v>14</v>
      </c>
      <c r="Q18" s="52" t="s">
        <v>33</v>
      </c>
      <c r="R18" s="50">
        <f>P18*3.6</f>
        <v>50.4</v>
      </c>
      <c r="S18" s="37" t="s">
        <v>34</v>
      </c>
      <c r="U18" s="37">
        <v>1</v>
      </c>
      <c r="V18" s="37">
        <v>1</v>
      </c>
      <c r="W18" s="50">
        <f aca="true" t="shared" si="3" ref="W18:W68">$D$11/50*(V18-1)</f>
        <v>0</v>
      </c>
      <c r="X18" s="50">
        <f aca="true" t="shared" si="4" ref="X18:X68">$D$12*SQRT(1-POWER((2*W18/$D$11/2),2))</f>
        <v>0.245</v>
      </c>
      <c r="Y18" s="54"/>
      <c r="Z18" s="55"/>
      <c r="AA18" s="54">
        <f aca="true" t="shared" si="5" ref="AA18:AA68">(W19-W18)*((X18+X19)/2)</f>
        <v>0.010533946394628924</v>
      </c>
      <c r="AB18" s="54">
        <f>X18</f>
        <v>0.245</v>
      </c>
      <c r="AC18" s="54">
        <f>AJ19</f>
        <v>0.5</v>
      </c>
      <c r="AD18" s="25">
        <f>W18</f>
        <v>0</v>
      </c>
      <c r="AE18" s="25">
        <f>X18</f>
        <v>0.245</v>
      </c>
      <c r="AF18" s="31"/>
      <c r="AG18" s="31"/>
      <c r="AI18" s="52" t="s">
        <v>32</v>
      </c>
      <c r="AJ18" s="48">
        <v>14</v>
      </c>
      <c r="AK18" s="52" t="s">
        <v>33</v>
      </c>
      <c r="AL18" s="50">
        <f>AJ18*3.6</f>
        <v>50.4</v>
      </c>
      <c r="AM18" s="37" t="s">
        <v>34</v>
      </c>
    </row>
    <row r="19" spans="1:36" ht="16.5">
      <c r="A19" s="37">
        <v>2</v>
      </c>
      <c r="B19" s="37">
        <v>2</v>
      </c>
      <c r="C19" s="50">
        <f t="shared" si="0"/>
        <v>0.043</v>
      </c>
      <c r="D19" s="50">
        <f t="shared" si="1"/>
        <v>0.2447415184144519</v>
      </c>
      <c r="E19" s="54">
        <f aca="true" t="shared" si="6" ref="E19:E68">D18-D19</f>
        <v>4.896299307055596E-05</v>
      </c>
      <c r="F19" s="55">
        <f aca="true" t="shared" si="7" ref="F19:F68">100-(D19/D18*100)</f>
        <v>0.020002000400111797</v>
      </c>
      <c r="G19" s="54">
        <f t="shared" si="2"/>
        <v>0.010520725914385052</v>
      </c>
      <c r="H19" s="51"/>
      <c r="I19" s="58" t="e">
        <f aca="true" t="shared" si="8" ref="I19:I68">D19*$P$19/H19</f>
        <v>#DIV/0!</v>
      </c>
      <c r="J19" s="21"/>
      <c r="K19" s="21"/>
      <c r="O19" s="52" t="s">
        <v>35</v>
      </c>
      <c r="P19" s="48">
        <v>0.5</v>
      </c>
      <c r="U19" s="37">
        <v>2</v>
      </c>
      <c r="V19" s="37">
        <v>2</v>
      </c>
      <c r="W19" s="50">
        <f t="shared" si="3"/>
        <v>0.043</v>
      </c>
      <c r="X19" s="50">
        <f t="shared" si="4"/>
        <v>0.24495099509901974</v>
      </c>
      <c r="Y19" s="54">
        <f aca="true" t="shared" si="9" ref="Y19:Y68">X18-X19</f>
        <v>4.900490098025401E-05</v>
      </c>
      <c r="Z19" s="55">
        <f aca="true" t="shared" si="10" ref="Z19:Z68">100-(X19/X18*100)</f>
        <v>0.020002000400097586</v>
      </c>
      <c r="AA19" s="54">
        <f t="shared" si="5"/>
        <v>0.010529730707679093</v>
      </c>
      <c r="AB19" s="51"/>
      <c r="AC19" s="58" t="e">
        <f aca="true" t="shared" si="11" ref="AC19:AC68">X19*$P$19/AB19</f>
        <v>#DIV/0!</v>
      </c>
      <c r="AD19" s="59"/>
      <c r="AE19" s="59"/>
      <c r="AF19" s="31"/>
      <c r="AG19" s="31"/>
      <c r="AI19" s="52" t="s">
        <v>35</v>
      </c>
      <c r="AJ19" s="48">
        <v>0.5</v>
      </c>
    </row>
    <row r="20" spans="1:36" ht="16.5">
      <c r="A20" s="37">
        <v>3</v>
      </c>
      <c r="B20" s="37">
        <v>3</v>
      </c>
      <c r="C20" s="50">
        <f t="shared" si="0"/>
        <v>0.086</v>
      </c>
      <c r="D20" s="50">
        <f t="shared" si="1"/>
        <v>0.24459457062671328</v>
      </c>
      <c r="E20" s="54">
        <f t="shared" si="6"/>
        <v>0.0001469477877386327</v>
      </c>
      <c r="F20" s="55">
        <f t="shared" si="7"/>
        <v>0.060042034833571734</v>
      </c>
      <c r="G20" s="54">
        <f t="shared" si="2"/>
        <v>0.010512296685671621</v>
      </c>
      <c r="H20" s="51"/>
      <c r="I20" s="58" t="e">
        <f t="shared" si="8"/>
        <v>#DIV/0!</v>
      </c>
      <c r="J20" s="21"/>
      <c r="K20" s="21"/>
      <c r="O20" s="52" t="s">
        <v>36</v>
      </c>
      <c r="P20" s="54">
        <f>G70</f>
        <v>0.8258346290892106</v>
      </c>
      <c r="U20" s="37">
        <v>3</v>
      </c>
      <c r="V20" s="37">
        <v>3</v>
      </c>
      <c r="W20" s="50">
        <f t="shared" si="3"/>
        <v>0.086</v>
      </c>
      <c r="X20" s="50">
        <f t="shared" si="4"/>
        <v>0.2448039215372172</v>
      </c>
      <c r="Y20" s="54">
        <f t="shared" si="9"/>
        <v>0.0001470735618025465</v>
      </c>
      <c r="Z20" s="55">
        <f t="shared" si="10"/>
        <v>0.060042034833571734</v>
      </c>
      <c r="AA20" s="54">
        <f t="shared" si="5"/>
        <v>0.010521294264305495</v>
      </c>
      <c r="AB20" s="51"/>
      <c r="AC20" s="58" t="e">
        <f t="shared" si="11"/>
        <v>#DIV/0!</v>
      </c>
      <c r="AD20" s="59"/>
      <c r="AE20" s="59"/>
      <c r="AF20" s="31"/>
      <c r="AG20" s="31"/>
      <c r="AI20" s="52" t="s">
        <v>36</v>
      </c>
      <c r="AJ20" s="54">
        <f>AA70</f>
        <v>0.8265414691105671</v>
      </c>
    </row>
    <row r="21" spans="1:36" ht="16.5">
      <c r="A21" s="37">
        <v>4</v>
      </c>
      <c r="B21" s="37">
        <v>4</v>
      </c>
      <c r="C21" s="50">
        <f t="shared" si="0"/>
        <v>0.129</v>
      </c>
      <c r="D21" s="50">
        <f t="shared" si="1"/>
        <v>0.24434946126498988</v>
      </c>
      <c r="E21" s="54">
        <f t="shared" si="6"/>
        <v>0.0002451093617233946</v>
      </c>
      <c r="F21" s="55">
        <f t="shared" si="7"/>
        <v>0.10021046709883308</v>
      </c>
      <c r="G21" s="54">
        <f t="shared" si="2"/>
        <v>0.010499640149226596</v>
      </c>
      <c r="H21" s="51"/>
      <c r="I21" s="58" t="e">
        <f t="shared" si="8"/>
        <v>#DIV/0!</v>
      </c>
      <c r="J21" s="21"/>
      <c r="K21" s="21"/>
      <c r="O21" s="47" t="s">
        <v>37</v>
      </c>
      <c r="P21" s="50">
        <f>P17/2*POWER(P18,2)*P19*P20/9.81</f>
        <v>4.537460398359679</v>
      </c>
      <c r="U21" s="37">
        <v>4</v>
      </c>
      <c r="V21" s="37">
        <v>4</v>
      </c>
      <c r="W21" s="50">
        <f t="shared" si="3"/>
        <v>0.129</v>
      </c>
      <c r="X21" s="50">
        <f t="shared" si="4"/>
        <v>0.24455860238396848</v>
      </c>
      <c r="Y21" s="54">
        <f t="shared" si="9"/>
        <v>0.0002453191532487131</v>
      </c>
      <c r="Z21" s="55">
        <f t="shared" si="10"/>
        <v>0.10021046709883308</v>
      </c>
      <c r="AA21" s="54">
        <f t="shared" si="5"/>
        <v>0.010508626895005833</v>
      </c>
      <c r="AB21" s="51"/>
      <c r="AC21" s="58" t="e">
        <f t="shared" si="11"/>
        <v>#DIV/0!</v>
      </c>
      <c r="AD21" s="59"/>
      <c r="AE21" s="59"/>
      <c r="AF21" s="31"/>
      <c r="AG21" s="31"/>
      <c r="AI21" s="47" t="s">
        <v>37</v>
      </c>
      <c r="AJ21" s="50">
        <f>AJ17/2*POWER(AJ18,2)*AJ19*AJ20/9.81</f>
        <v>4.541344055561628</v>
      </c>
    </row>
    <row r="22" spans="1:33" ht="16.5">
      <c r="A22" s="37">
        <v>5</v>
      </c>
      <c r="B22" s="37">
        <v>5</v>
      </c>
      <c r="C22" s="50">
        <f t="shared" si="0"/>
        <v>0.172</v>
      </c>
      <c r="D22" s="50">
        <f t="shared" si="1"/>
        <v>0.24400589451299154</v>
      </c>
      <c r="E22" s="54">
        <f t="shared" si="6"/>
        <v>0.0003435667519983421</v>
      </c>
      <c r="F22" s="55">
        <f t="shared" si="7"/>
        <v>0.14060466932060933</v>
      </c>
      <c r="G22" s="54">
        <f t="shared" si="2"/>
        <v>0.010482740987090292</v>
      </c>
      <c r="H22" s="51"/>
      <c r="I22" s="58" t="e">
        <f t="shared" si="8"/>
        <v>#DIV/0!</v>
      </c>
      <c r="J22" s="21"/>
      <c r="K22" s="21"/>
      <c r="U22" s="37">
        <v>5</v>
      </c>
      <c r="V22" s="37">
        <v>5</v>
      </c>
      <c r="W22" s="50">
        <f t="shared" si="3"/>
        <v>0.172</v>
      </c>
      <c r="X22" s="50">
        <f t="shared" si="4"/>
        <v>0.2442147415697914</v>
      </c>
      <c r="Y22" s="54">
        <f t="shared" si="9"/>
        <v>0.00034386081417708825</v>
      </c>
      <c r="Z22" s="55">
        <f t="shared" si="10"/>
        <v>0.14060466932060933</v>
      </c>
      <c r="AA22" s="54">
        <f t="shared" si="5"/>
        <v>0.01049171326870963</v>
      </c>
      <c r="AB22" s="51"/>
      <c r="AC22" s="58" t="e">
        <f t="shared" si="11"/>
        <v>#DIV/0!</v>
      </c>
      <c r="AD22" s="59"/>
      <c r="AE22" s="59"/>
      <c r="AF22" s="31"/>
      <c r="AG22" s="31"/>
    </row>
    <row r="23" spans="1:33" ht="16.5">
      <c r="A23" s="37">
        <v>6</v>
      </c>
      <c r="B23" s="37">
        <v>6</v>
      </c>
      <c r="C23" s="50">
        <f t="shared" si="0"/>
        <v>0.21499999999999997</v>
      </c>
      <c r="D23" s="50">
        <f t="shared" si="1"/>
        <v>0.24356345372376648</v>
      </c>
      <c r="E23" s="54">
        <f t="shared" si="6"/>
        <v>0.0004424407892250626</v>
      </c>
      <c r="F23" s="55">
        <f t="shared" si="7"/>
        <v>0.18132381191368552</v>
      </c>
      <c r="G23" s="54">
        <f t="shared" si="2"/>
        <v>0.010461578630830224</v>
      </c>
      <c r="H23" s="51"/>
      <c r="I23" s="58" t="e">
        <f t="shared" si="8"/>
        <v>#DIV/0!</v>
      </c>
      <c r="J23" s="21"/>
      <c r="K23" s="21"/>
      <c r="U23" s="37">
        <v>6</v>
      </c>
      <c r="V23" s="37">
        <v>6</v>
      </c>
      <c r="W23" s="50">
        <f t="shared" si="3"/>
        <v>0.21499999999999997</v>
      </c>
      <c r="X23" s="50">
        <f t="shared" si="4"/>
        <v>0.2437719220911219</v>
      </c>
      <c r="Y23" s="54">
        <f t="shared" si="9"/>
        <v>0.0004428194786695039</v>
      </c>
      <c r="Z23" s="55">
        <f t="shared" si="10"/>
        <v>0.18132381191368552</v>
      </c>
      <c r="AA23" s="54">
        <f t="shared" si="5"/>
        <v>0.010470532799379676</v>
      </c>
      <c r="AB23" s="51"/>
      <c r="AC23" s="58" t="e">
        <f t="shared" si="11"/>
        <v>#DIV/0!</v>
      </c>
      <c r="AD23" s="59"/>
      <c r="AE23" s="59"/>
      <c r="AF23" s="31"/>
      <c r="AG23" s="31"/>
    </row>
    <row r="24" spans="1:39" ht="16.5">
      <c r="A24" s="37">
        <v>7</v>
      </c>
      <c r="B24" s="37">
        <v>7</v>
      </c>
      <c r="C24" s="50">
        <f t="shared" si="0"/>
        <v>0.258</v>
      </c>
      <c r="D24" s="50">
        <f t="shared" si="1"/>
        <v>0.2430215988729877</v>
      </c>
      <c r="E24" s="54">
        <f t="shared" si="6"/>
        <v>0.000541854850778789</v>
      </c>
      <c r="F24" s="55">
        <f t="shared" si="7"/>
        <v>0.22246968602823358</v>
      </c>
      <c r="G24" s="54">
        <f t="shared" si="2"/>
        <v>0.010436127135054516</v>
      </c>
      <c r="H24" s="51"/>
      <c r="I24" s="58" t="e">
        <f t="shared" si="8"/>
        <v>#DIV/0!</v>
      </c>
      <c r="J24" s="21"/>
      <c r="K24" s="21"/>
      <c r="Q24" s="31"/>
      <c r="R24" s="31"/>
      <c r="S24" s="47" t="s">
        <v>38</v>
      </c>
      <c r="U24" s="37">
        <v>7</v>
      </c>
      <c r="V24" s="37">
        <v>7</v>
      </c>
      <c r="W24" s="50">
        <f t="shared" si="3"/>
        <v>0.258</v>
      </c>
      <c r="X24" s="50">
        <f t="shared" si="4"/>
        <v>0.24322960346142078</v>
      </c>
      <c r="Y24" s="54">
        <f t="shared" si="9"/>
        <v>0.0005423186297011107</v>
      </c>
      <c r="Z24" s="55">
        <f t="shared" si="10"/>
        <v>0.22246968602823358</v>
      </c>
      <c r="AA24" s="54">
        <f t="shared" si="5"/>
        <v>0.01044505951941718</v>
      </c>
      <c r="AB24" s="51"/>
      <c r="AC24" s="58" t="e">
        <f t="shared" si="11"/>
        <v>#DIV/0!</v>
      </c>
      <c r="AD24" s="59"/>
      <c r="AE24" s="59"/>
      <c r="AF24" s="31"/>
      <c r="AG24" s="31"/>
      <c r="AK24" s="31"/>
      <c r="AL24" s="47"/>
      <c r="AM24" s="47" t="s">
        <v>38</v>
      </c>
    </row>
    <row r="25" spans="1:39" ht="16.5">
      <c r="A25" s="37">
        <v>8</v>
      </c>
      <c r="B25" s="37">
        <v>8</v>
      </c>
      <c r="C25" s="50">
        <f t="shared" si="0"/>
        <v>0.301</v>
      </c>
      <c r="D25" s="50">
        <f t="shared" si="1"/>
        <v>0.24237966322257143</v>
      </c>
      <c r="E25" s="54">
        <f t="shared" si="6"/>
        <v>0.0006419356504162588</v>
      </c>
      <c r="F25" s="55">
        <f t="shared" si="7"/>
        <v>0.2641475709950214</v>
      </c>
      <c r="G25" s="54">
        <f t="shared" si="2"/>
        <v>0.010406355015922237</v>
      </c>
      <c r="H25" s="51"/>
      <c r="I25" s="58" t="e">
        <f t="shared" si="8"/>
        <v>#DIV/0!</v>
      </c>
      <c r="J25" s="21"/>
      <c r="K25" s="21"/>
      <c r="O25" s="47" t="s">
        <v>39</v>
      </c>
      <c r="P25" s="58">
        <f>POWER(P19,2)/(3.14159*(POWER((2*D11),2)/G70))</f>
        <v>0.0035542394379410236</v>
      </c>
      <c r="R25" s="47"/>
      <c r="S25" s="31"/>
      <c r="U25" s="37">
        <v>8</v>
      </c>
      <c r="V25" s="37">
        <v>8</v>
      </c>
      <c r="W25" s="50">
        <f t="shared" si="3"/>
        <v>0.301</v>
      </c>
      <c r="X25" s="50">
        <f t="shared" si="4"/>
        <v>0.24258711837193664</v>
      </c>
      <c r="Y25" s="54">
        <f t="shared" si="9"/>
        <v>0.0006424850894841405</v>
      </c>
      <c r="Z25" s="55">
        <f t="shared" si="10"/>
        <v>0.2641475709950072</v>
      </c>
      <c r="AA25" s="54">
        <f t="shared" si="5"/>
        <v>0.010415261918033875</v>
      </c>
      <c r="AB25" s="51"/>
      <c r="AC25" s="58" t="e">
        <f t="shared" si="11"/>
        <v>#DIV/0!</v>
      </c>
      <c r="AD25" s="59"/>
      <c r="AE25" s="59"/>
      <c r="AF25" s="31"/>
      <c r="AG25" s="31"/>
      <c r="AI25" s="47" t="s">
        <v>39</v>
      </c>
      <c r="AJ25" s="58">
        <f>POWER(AJ19,2)/(3.14159*(POWER((2*D11),2)/AA70))</f>
        <v>0.0035572815466050683</v>
      </c>
      <c r="AL25" s="47"/>
      <c r="AM25" s="31"/>
    </row>
    <row r="26" spans="1:39" ht="16.5">
      <c r="A26" s="37">
        <v>9</v>
      </c>
      <c r="B26" s="37">
        <v>9</v>
      </c>
      <c r="C26" s="50">
        <f t="shared" si="0"/>
        <v>0.344</v>
      </c>
      <c r="D26" s="50">
        <f t="shared" si="1"/>
        <v>0.24163684914590486</v>
      </c>
      <c r="E26" s="54">
        <f t="shared" si="6"/>
        <v>0.0007428140766665703</v>
      </c>
      <c r="F26" s="55">
        <f t="shared" si="7"/>
        <v>0.30646716262843654</v>
      </c>
      <c r="G26" s="54">
        <f t="shared" si="2"/>
        <v>0.010372225052267457</v>
      </c>
      <c r="H26" s="51"/>
      <c r="I26" s="58" t="e">
        <f t="shared" si="8"/>
        <v>#DIV/0!</v>
      </c>
      <c r="J26" s="21"/>
      <c r="K26" s="21"/>
      <c r="Q26" s="31"/>
      <c r="R26" s="31"/>
      <c r="S26" s="47" t="s">
        <v>40</v>
      </c>
      <c r="U26" s="37">
        <v>9</v>
      </c>
      <c r="V26" s="37">
        <v>9</v>
      </c>
      <c r="W26" s="50">
        <f t="shared" si="3"/>
        <v>0.344</v>
      </c>
      <c r="X26" s="50">
        <f t="shared" si="4"/>
        <v>0.24184366851336012</v>
      </c>
      <c r="Y26" s="54">
        <f t="shared" si="9"/>
        <v>0.0007434498585765226</v>
      </c>
      <c r="Z26" s="55">
        <f t="shared" si="10"/>
        <v>0.30646716262842233</v>
      </c>
      <c r="AA26" s="54">
        <f t="shared" si="5"/>
        <v>0.010381102742205873</v>
      </c>
      <c r="AB26" s="51"/>
      <c r="AC26" s="58" t="e">
        <f t="shared" si="11"/>
        <v>#DIV/0!</v>
      </c>
      <c r="AD26" s="59"/>
      <c r="AE26" s="59"/>
      <c r="AF26" s="31"/>
      <c r="AG26" s="31"/>
      <c r="AK26" s="31"/>
      <c r="AL26" s="31"/>
      <c r="AM26" s="47" t="s">
        <v>41</v>
      </c>
    </row>
    <row r="27" spans="1:36" ht="16.5">
      <c r="A27" s="37">
        <v>10</v>
      </c>
      <c r="B27" s="37">
        <v>10</v>
      </c>
      <c r="C27" s="50">
        <f t="shared" si="0"/>
        <v>0.38699999999999996</v>
      </c>
      <c r="D27" s="50">
        <f t="shared" si="1"/>
        <v>0.24079222305258166</v>
      </c>
      <c r="E27" s="54">
        <f t="shared" si="6"/>
        <v>0.0008446260933231975</v>
      </c>
      <c r="F27" s="55">
        <f t="shared" si="7"/>
        <v>0.34954358009079556</v>
      </c>
      <c r="G27" s="54">
        <f t="shared" si="2"/>
        <v>0.010333694046343172</v>
      </c>
      <c r="H27" s="51"/>
      <c r="I27" s="58" t="e">
        <f t="shared" si="8"/>
        <v>#DIV/0!</v>
      </c>
      <c r="J27" s="21"/>
      <c r="K27" s="21"/>
      <c r="O27" s="47" t="s">
        <v>42</v>
      </c>
      <c r="P27" s="50">
        <f>P25*G70*(P17*POWER(P18,2)/2)/9.81</f>
        <v>0.03225444139189112</v>
      </c>
      <c r="U27" s="37">
        <v>10</v>
      </c>
      <c r="V27" s="37">
        <v>10</v>
      </c>
      <c r="W27" s="50">
        <f t="shared" si="3"/>
        <v>0.38699999999999996</v>
      </c>
      <c r="X27" s="50">
        <f t="shared" si="4"/>
        <v>0.24099831949621556</v>
      </c>
      <c r="Y27" s="54">
        <f t="shared" si="9"/>
        <v>0.0008453490171445588</v>
      </c>
      <c r="Z27" s="55">
        <f t="shared" si="10"/>
        <v>0.34954358009080977</v>
      </c>
      <c r="AA27" s="54">
        <f t="shared" si="5"/>
        <v>0.010342538757212786</v>
      </c>
      <c r="AB27" s="51"/>
      <c r="AC27" s="58" t="e">
        <f t="shared" si="11"/>
        <v>#DIV/0!</v>
      </c>
      <c r="AD27" s="59"/>
      <c r="AE27" s="59"/>
      <c r="AF27" s="31"/>
      <c r="AG27" s="31"/>
      <c r="AI27" s="47" t="s">
        <v>42</v>
      </c>
      <c r="AJ27" s="50">
        <f>AJ25*AA70*(AJ17*POWER(AJ18,2)/2)/9.81</f>
        <v>0.032309678811268006</v>
      </c>
    </row>
    <row r="28" spans="1:34" ht="16.5">
      <c r="A28" s="37">
        <v>11</v>
      </c>
      <c r="B28" s="37">
        <v>11</v>
      </c>
      <c r="C28" s="50">
        <f t="shared" si="0"/>
        <v>0.42999999999999994</v>
      </c>
      <c r="D28" s="50">
        <f t="shared" si="1"/>
        <v>0.239844709335473</v>
      </c>
      <c r="E28" s="54">
        <f t="shared" si="6"/>
        <v>0.0009475137171086612</v>
      </c>
      <c r="F28" s="55">
        <f t="shared" si="7"/>
        <v>0.39349847146091577</v>
      </c>
      <c r="G28" s="54">
        <f t="shared" si="2"/>
        <v>0.010290712540495805</v>
      </c>
      <c r="H28" s="51"/>
      <c r="I28" s="58" t="e">
        <f t="shared" si="8"/>
        <v>#DIV/0!</v>
      </c>
      <c r="J28" s="21"/>
      <c r="K28" s="21"/>
      <c r="U28" s="37">
        <v>11</v>
      </c>
      <c r="V28" s="37">
        <v>11</v>
      </c>
      <c r="W28" s="50">
        <f t="shared" si="3"/>
        <v>0.42999999999999994</v>
      </c>
      <c r="X28" s="50">
        <f t="shared" si="4"/>
        <v>0.24004999479275144</v>
      </c>
      <c r="Y28" s="54">
        <f t="shared" si="9"/>
        <v>0.0009483247034641207</v>
      </c>
      <c r="Z28" s="55">
        <f t="shared" si="10"/>
        <v>0.39349847146091577</v>
      </c>
      <c r="AA28" s="54">
        <f t="shared" si="5"/>
        <v>0.010299520463069749</v>
      </c>
      <c r="AB28" s="51"/>
      <c r="AC28" s="58" t="e">
        <f t="shared" si="11"/>
        <v>#DIV/0!</v>
      </c>
      <c r="AD28" s="59"/>
      <c r="AE28" s="59"/>
      <c r="AF28" s="31"/>
      <c r="AG28" s="31"/>
      <c r="AH28" s="55"/>
    </row>
    <row r="29" spans="1:34" ht="16.5">
      <c r="A29" s="37">
        <v>12</v>
      </c>
      <c r="B29" s="37">
        <v>12</v>
      </c>
      <c r="C29" s="50">
        <f t="shared" si="0"/>
        <v>0.473</v>
      </c>
      <c r="D29" s="50">
        <f t="shared" si="1"/>
        <v>0.23879308324572682</v>
      </c>
      <c r="E29" s="54">
        <f t="shared" si="6"/>
        <v>0.0010516260897461827</v>
      </c>
      <c r="F29" s="55">
        <f t="shared" si="7"/>
        <v>0.43846124130062947</v>
      </c>
      <c r="G29" s="54">
        <f t="shared" si="2"/>
        <v>0.010243224485281652</v>
      </c>
      <c r="H29" s="51"/>
      <c r="I29" s="58" t="e">
        <f t="shared" si="8"/>
        <v>#DIV/0!</v>
      </c>
      <c r="J29" s="21"/>
      <c r="K29" s="21"/>
      <c r="U29" s="37">
        <v>12</v>
      </c>
      <c r="V29" s="37">
        <v>12</v>
      </c>
      <c r="W29" s="50">
        <f t="shared" si="3"/>
        <v>0.473</v>
      </c>
      <c r="X29" s="50">
        <f t="shared" si="4"/>
        <v>0.2389974686058411</v>
      </c>
      <c r="Y29" s="54">
        <f t="shared" si="9"/>
        <v>0.0010525261869103464</v>
      </c>
      <c r="Z29" s="55">
        <f t="shared" si="10"/>
        <v>0.43846124130061526</v>
      </c>
      <c r="AA29" s="54">
        <f t="shared" si="5"/>
        <v>0.01025199176235978</v>
      </c>
      <c r="AB29" s="51"/>
      <c r="AC29" s="58" t="e">
        <f t="shared" si="11"/>
        <v>#DIV/0!</v>
      </c>
      <c r="AD29" s="59"/>
      <c r="AE29" s="59"/>
      <c r="AF29" s="31"/>
      <c r="AG29" s="31"/>
      <c r="AH29" s="55"/>
    </row>
    <row r="30" spans="1:34" ht="18">
      <c r="A30" s="37">
        <v>13</v>
      </c>
      <c r="B30" s="37">
        <v>13</v>
      </c>
      <c r="C30" s="50">
        <f t="shared" si="0"/>
        <v>0.516</v>
      </c>
      <c r="D30" s="50">
        <f t="shared" si="1"/>
        <v>0.23763596258132635</v>
      </c>
      <c r="E30" s="54">
        <f t="shared" si="6"/>
        <v>0.0011571206644004628</v>
      </c>
      <c r="F30" s="55">
        <f t="shared" si="7"/>
        <v>0.4845704275319207</v>
      </c>
      <c r="G30" s="54">
        <f t="shared" si="2"/>
        <v>0.010191166853604711</v>
      </c>
      <c r="H30" s="51"/>
      <c r="I30" s="58" t="e">
        <f t="shared" si="8"/>
        <v>#DIV/0!</v>
      </c>
      <c r="J30" s="21"/>
      <c r="K30" s="21"/>
      <c r="N30" s="37" t="s">
        <v>43</v>
      </c>
      <c r="U30" s="37">
        <v>13</v>
      </c>
      <c r="V30" s="37">
        <v>13</v>
      </c>
      <c r="W30" s="50">
        <f t="shared" si="3"/>
        <v>0.516</v>
      </c>
      <c r="X30" s="50">
        <f t="shared" si="4"/>
        <v>0.2378393575504273</v>
      </c>
      <c r="Y30" s="54">
        <f t="shared" si="9"/>
        <v>0.0011581110554138019</v>
      </c>
      <c r="Z30" s="55">
        <f t="shared" si="10"/>
        <v>0.4845704275319207</v>
      </c>
      <c r="AA30" s="54">
        <f t="shared" si="5"/>
        <v>0.010199889574041361</v>
      </c>
      <c r="AB30" s="51"/>
      <c r="AC30" s="58" t="e">
        <f t="shared" si="11"/>
        <v>#DIV/0!</v>
      </c>
      <c r="AD30" s="59"/>
      <c r="AE30" s="59"/>
      <c r="AF30" s="31"/>
      <c r="AG30" s="31"/>
      <c r="AH30" s="37" t="s">
        <v>43</v>
      </c>
    </row>
    <row r="31" spans="1:34" ht="16.5">
      <c r="A31" s="37">
        <v>14</v>
      </c>
      <c r="B31" s="37">
        <v>14</v>
      </c>
      <c r="C31" s="50">
        <f t="shared" si="0"/>
        <v>0.5589999999999999</v>
      </c>
      <c r="D31" s="50">
        <f t="shared" si="1"/>
        <v>0.23637179805145173</v>
      </c>
      <c r="E31" s="54">
        <f t="shared" si="6"/>
        <v>0.0012641645298746285</v>
      </c>
      <c r="F31" s="55">
        <f t="shared" si="7"/>
        <v>0.5319752600332919</v>
      </c>
      <c r="G31" s="54">
        <f t="shared" si="2"/>
        <v>0.010134469194357483</v>
      </c>
      <c r="H31" s="51"/>
      <c r="I31" s="58" t="e">
        <f t="shared" si="8"/>
        <v>#DIV/0!</v>
      </c>
      <c r="J31" s="21"/>
      <c r="K31" s="21"/>
      <c r="N31" s="37" t="s">
        <v>44</v>
      </c>
      <c r="U31" s="37">
        <v>14</v>
      </c>
      <c r="V31" s="37">
        <v>14</v>
      </c>
      <c r="W31" s="50">
        <f t="shared" si="3"/>
        <v>0.5589999999999999</v>
      </c>
      <c r="X31" s="50">
        <f t="shared" si="4"/>
        <v>0.2365741110096369</v>
      </c>
      <c r="Y31" s="54">
        <f t="shared" si="9"/>
        <v>0.0012652465407903823</v>
      </c>
      <c r="Z31" s="55">
        <f t="shared" si="10"/>
        <v>0.5319752600332919</v>
      </c>
      <c r="AA31" s="54">
        <f t="shared" si="5"/>
        <v>0.010143143386707203</v>
      </c>
      <c r="AB31" s="51"/>
      <c r="AC31" s="58" t="e">
        <f t="shared" si="11"/>
        <v>#DIV/0!</v>
      </c>
      <c r="AD31" s="59"/>
      <c r="AE31" s="59"/>
      <c r="AF31" s="31"/>
      <c r="AG31" s="31"/>
      <c r="AH31" s="37" t="s">
        <v>44</v>
      </c>
    </row>
    <row r="32" spans="1:34" ht="18">
      <c r="A32" s="37">
        <v>15</v>
      </c>
      <c r="B32" s="37">
        <v>15</v>
      </c>
      <c r="C32" s="50">
        <f t="shared" si="0"/>
        <v>0.602</v>
      </c>
      <c r="D32" s="50">
        <f t="shared" si="1"/>
        <v>0.23499886215122157</v>
      </c>
      <c r="E32" s="54">
        <f t="shared" si="6"/>
        <v>0.00137293590023016</v>
      </c>
      <c r="F32" s="55">
        <f t="shared" si="7"/>
        <v>0.5808374398079934</v>
      </c>
      <c r="G32" s="54">
        <f t="shared" si="2"/>
        <v>0.01007305311774102</v>
      </c>
      <c r="H32" s="51"/>
      <c r="I32" s="58" t="e">
        <f t="shared" si="8"/>
        <v>#DIV/0!</v>
      </c>
      <c r="J32" s="21"/>
      <c r="K32" s="21"/>
      <c r="N32" s="60" t="s">
        <v>45</v>
      </c>
      <c r="U32" s="37">
        <v>15</v>
      </c>
      <c r="V32" s="37">
        <v>15</v>
      </c>
      <c r="W32" s="50">
        <f t="shared" si="3"/>
        <v>0.602</v>
      </c>
      <c r="X32" s="50">
        <f t="shared" si="4"/>
        <v>0.2352</v>
      </c>
      <c r="Y32" s="54">
        <f t="shared" si="9"/>
        <v>0.0013741110096369136</v>
      </c>
      <c r="Z32" s="55">
        <f t="shared" si="10"/>
        <v>0.5808374398080076</v>
      </c>
      <c r="AA32" s="54">
        <f t="shared" si="5"/>
        <v>0.010081674743463744</v>
      </c>
      <c r="AB32" s="51"/>
      <c r="AC32" s="58" t="e">
        <f t="shared" si="11"/>
        <v>#DIV/0!</v>
      </c>
      <c r="AD32" s="59"/>
      <c r="AE32" s="59"/>
      <c r="AF32" s="31"/>
      <c r="AG32" s="31"/>
      <c r="AH32" s="60" t="s">
        <v>45</v>
      </c>
    </row>
    <row r="33" spans="1:34" ht="16.5">
      <c r="A33" s="37">
        <v>16</v>
      </c>
      <c r="B33" s="37">
        <v>16</v>
      </c>
      <c r="C33" s="50">
        <f t="shared" si="0"/>
        <v>0.6449999999999999</v>
      </c>
      <c r="D33" s="50">
        <f t="shared" si="1"/>
        <v>0.2335152363483616</v>
      </c>
      <c r="E33" s="54">
        <f t="shared" si="6"/>
        <v>0.0014836258028599614</v>
      </c>
      <c r="F33" s="55">
        <f t="shared" si="7"/>
        <v>0.6313331857348459</v>
      </c>
      <c r="G33" s="54">
        <f t="shared" si="2"/>
        <v>0.010006831702877144</v>
      </c>
      <c r="H33" s="51"/>
      <c r="I33" s="58" t="e">
        <f t="shared" si="8"/>
        <v>#DIV/0!</v>
      </c>
      <c r="J33" s="21"/>
      <c r="K33" s="21"/>
      <c r="U33" s="37">
        <v>16</v>
      </c>
      <c r="V33" s="37">
        <v>16</v>
      </c>
      <c r="W33" s="50">
        <f t="shared" si="3"/>
        <v>0.6449999999999999</v>
      </c>
      <c r="X33" s="50">
        <f t="shared" si="4"/>
        <v>0.23371510434715168</v>
      </c>
      <c r="Y33" s="54">
        <f t="shared" si="9"/>
        <v>0.001484895652848317</v>
      </c>
      <c r="Z33" s="55">
        <f t="shared" si="10"/>
        <v>0.6313331857348317</v>
      </c>
      <c r="AA33" s="54">
        <f t="shared" si="5"/>
        <v>0.01001539664903637</v>
      </c>
      <c r="AB33" s="51"/>
      <c r="AC33" s="58" t="e">
        <f t="shared" si="11"/>
        <v>#DIV/0!</v>
      </c>
      <c r="AD33" s="59"/>
      <c r="AE33" s="59"/>
      <c r="AF33" s="31"/>
      <c r="AG33" s="31"/>
      <c r="AH33" s="55"/>
    </row>
    <row r="34" spans="1:34" ht="16.5">
      <c r="A34" s="37">
        <v>17</v>
      </c>
      <c r="B34" s="37">
        <v>17</v>
      </c>
      <c r="C34" s="50">
        <f t="shared" si="0"/>
        <v>0.688</v>
      </c>
      <c r="D34" s="50">
        <f t="shared" si="1"/>
        <v>0.23191879634359824</v>
      </c>
      <c r="E34" s="54">
        <f t="shared" si="6"/>
        <v>0.001596440004763361</v>
      </c>
      <c r="F34" s="55">
        <f t="shared" si="7"/>
        <v>0.6836556062584975</v>
      </c>
      <c r="G34" s="54">
        <f t="shared" si="2"/>
        <v>0.009935708816432237</v>
      </c>
      <c r="H34" s="51"/>
      <c r="I34" s="58" t="e">
        <f t="shared" si="8"/>
        <v>#DIV/0!</v>
      </c>
      <c r="J34" s="21"/>
      <c r="K34" s="21"/>
      <c r="U34" s="37">
        <v>17</v>
      </c>
      <c r="V34" s="37">
        <v>17</v>
      </c>
      <c r="W34" s="50">
        <f t="shared" si="3"/>
        <v>0.688</v>
      </c>
      <c r="X34" s="50">
        <f t="shared" si="4"/>
        <v>0.2321172979336094</v>
      </c>
      <c r="Y34" s="54">
        <f t="shared" si="9"/>
        <v>0.0015978064135422632</v>
      </c>
      <c r="Z34" s="55">
        <f t="shared" si="10"/>
        <v>0.683655606258526</v>
      </c>
      <c r="AA34" s="54">
        <f t="shared" si="5"/>
        <v>0.009944212887809997</v>
      </c>
      <c r="AB34" s="51"/>
      <c r="AC34" s="58" t="e">
        <f t="shared" si="11"/>
        <v>#DIV/0!</v>
      </c>
      <c r="AD34" s="59"/>
      <c r="AE34" s="59"/>
      <c r="AF34" s="31"/>
      <c r="AG34" s="31"/>
      <c r="AH34" s="55"/>
    </row>
    <row r="35" spans="1:36" ht="16.5">
      <c r="A35" s="37">
        <v>18</v>
      </c>
      <c r="B35" s="37">
        <v>18</v>
      </c>
      <c r="C35" s="50">
        <f t="shared" si="0"/>
        <v>0.731</v>
      </c>
      <c r="D35" s="50">
        <f t="shared" si="1"/>
        <v>0.2302071951183659</v>
      </c>
      <c r="E35" s="54">
        <f t="shared" si="6"/>
        <v>0.0017116012252323398</v>
      </c>
      <c r="F35" s="55">
        <f t="shared" si="7"/>
        <v>0.7380174665517529</v>
      </c>
      <c r="G35" s="54">
        <f t="shared" si="2"/>
        <v>0.009859578328672155</v>
      </c>
      <c r="H35" s="51"/>
      <c r="I35" s="58" t="e">
        <f t="shared" si="8"/>
        <v>#DIV/0!</v>
      </c>
      <c r="J35" s="21"/>
      <c r="K35" s="21"/>
      <c r="P35" s="39" t="s">
        <v>46</v>
      </c>
      <c r="U35" s="37">
        <v>18</v>
      </c>
      <c r="V35" s="37">
        <v>18</v>
      </c>
      <c r="W35" s="50">
        <f t="shared" si="3"/>
        <v>0.731</v>
      </c>
      <c r="X35" s="50">
        <f t="shared" si="4"/>
        <v>0.23040423173197144</v>
      </c>
      <c r="Y35" s="54">
        <f t="shared" si="9"/>
        <v>0.0017130662016379694</v>
      </c>
      <c r="Z35" s="55">
        <f t="shared" si="10"/>
        <v>0.7380174665517387</v>
      </c>
      <c r="AA35" s="54">
        <f t="shared" si="5"/>
        <v>0.00986801723921299</v>
      </c>
      <c r="AB35" s="51"/>
      <c r="AC35" s="58" t="e">
        <f t="shared" si="11"/>
        <v>#DIV/0!</v>
      </c>
      <c r="AD35" s="59"/>
      <c r="AE35" s="59"/>
      <c r="AF35" s="31"/>
      <c r="AG35" s="31"/>
      <c r="AH35" s="31"/>
      <c r="AJ35" s="61" t="s">
        <v>46</v>
      </c>
    </row>
    <row r="36" spans="1:36" ht="16.5">
      <c r="A36" s="37">
        <v>19</v>
      </c>
      <c r="B36" s="37">
        <v>19</v>
      </c>
      <c r="C36" s="50">
        <f t="shared" si="0"/>
        <v>0.7739999999999999</v>
      </c>
      <c r="D36" s="50">
        <f t="shared" si="1"/>
        <v>0.2283778434245258</v>
      </c>
      <c r="E36" s="54">
        <f t="shared" si="6"/>
        <v>0.0018293516938401033</v>
      </c>
      <c r="F36" s="55">
        <f t="shared" si="7"/>
        <v>0.7946544385372079</v>
      </c>
      <c r="G36" s="54">
        <f t="shared" si="2"/>
        <v>0.009778323210541107</v>
      </c>
      <c r="H36" s="51"/>
      <c r="I36" s="58" t="e">
        <f t="shared" si="8"/>
        <v>#DIV/0!</v>
      </c>
      <c r="J36" s="21"/>
      <c r="K36" s="21"/>
      <c r="P36" s="58">
        <f>POWER(F11,2)/P20</f>
        <v>22.389470420236666</v>
      </c>
      <c r="U36" s="37">
        <v>19</v>
      </c>
      <c r="V36" s="37">
        <v>19</v>
      </c>
      <c r="W36" s="50">
        <f t="shared" si="3"/>
        <v>0.7739999999999999</v>
      </c>
      <c r="X36" s="50">
        <f t="shared" si="4"/>
        <v>0.22857331427793579</v>
      </c>
      <c r="Y36" s="54">
        <f t="shared" si="9"/>
        <v>0.0018309174540356576</v>
      </c>
      <c r="Z36" s="55">
        <f t="shared" si="10"/>
        <v>0.7946544385372079</v>
      </c>
      <c r="AA36" s="54">
        <f t="shared" si="5"/>
        <v>0.00978669257402323</v>
      </c>
      <c r="AB36" s="51"/>
      <c r="AC36" s="58" t="e">
        <f t="shared" si="11"/>
        <v>#DIV/0!</v>
      </c>
      <c r="AD36" s="59"/>
      <c r="AE36" s="59"/>
      <c r="AF36" s="31"/>
      <c r="AG36" s="31"/>
      <c r="AH36" s="55"/>
      <c r="AJ36" s="58">
        <f>POWER(F11,2)/AJ20</f>
        <v>22.37032343930293</v>
      </c>
    </row>
    <row r="37" spans="1:34" ht="16.5">
      <c r="A37" s="37">
        <v>20</v>
      </c>
      <c r="B37" s="37">
        <v>20</v>
      </c>
      <c r="C37" s="50">
        <f t="shared" si="0"/>
        <v>0.817</v>
      </c>
      <c r="D37" s="50">
        <f t="shared" si="1"/>
        <v>0.22642788729831598</v>
      </c>
      <c r="E37" s="54">
        <f t="shared" si="6"/>
        <v>0.001949956126209823</v>
      </c>
      <c r="F37" s="55">
        <f t="shared" si="7"/>
        <v>0.8538289428476276</v>
      </c>
      <c r="G37" s="54">
        <f t="shared" si="2"/>
        <v>0.00969181449186878</v>
      </c>
      <c r="H37" s="51"/>
      <c r="I37" s="58" t="e">
        <f t="shared" si="8"/>
        <v>#DIV/0!</v>
      </c>
      <c r="J37" s="21"/>
      <c r="K37" s="21"/>
      <c r="U37" s="37">
        <v>20</v>
      </c>
      <c r="V37" s="37">
        <v>20</v>
      </c>
      <c r="W37" s="50">
        <f t="shared" si="3"/>
        <v>0.817</v>
      </c>
      <c r="X37" s="50">
        <f t="shared" si="4"/>
        <v>0.2266216891650047</v>
      </c>
      <c r="Y37" s="54">
        <f t="shared" si="9"/>
        <v>0.0019516251129310935</v>
      </c>
      <c r="Z37" s="55">
        <f t="shared" si="10"/>
        <v>0.8538289428476276</v>
      </c>
      <c r="AA37" s="54">
        <f t="shared" si="5"/>
        <v>0.009700109811683563</v>
      </c>
      <c r="AB37" s="51"/>
      <c r="AC37" s="58" t="e">
        <f t="shared" si="11"/>
        <v>#DIV/0!</v>
      </c>
      <c r="AD37" s="59"/>
      <c r="AE37" s="59"/>
      <c r="AF37" s="31"/>
      <c r="AG37" s="31"/>
      <c r="AH37" s="55"/>
    </row>
    <row r="38" spans="1:34" ht="16.5">
      <c r="A38" s="37">
        <v>21</v>
      </c>
      <c r="B38" s="37">
        <v>21</v>
      </c>
      <c r="C38" s="50">
        <f t="shared" si="0"/>
        <v>0.8599999999999999</v>
      </c>
      <c r="D38" s="50">
        <f t="shared" si="1"/>
        <v>0.22435418209093036</v>
      </c>
      <c r="E38" s="54">
        <f t="shared" si="6"/>
        <v>0.0020737052073856177</v>
      </c>
      <c r="F38" s="55">
        <f t="shared" si="7"/>
        <v>0.9158347198874566</v>
      </c>
      <c r="G38" s="54">
        <f t="shared" si="2"/>
        <v>0.009599910056468314</v>
      </c>
      <c r="H38" s="51"/>
      <c r="I38" s="58" t="e">
        <f t="shared" si="8"/>
        <v>#DIV/0!</v>
      </c>
      <c r="J38" s="21"/>
      <c r="K38" s="21"/>
      <c r="U38" s="37">
        <v>21</v>
      </c>
      <c r="V38" s="37">
        <v>21</v>
      </c>
      <c r="W38" s="50">
        <f t="shared" si="3"/>
        <v>0.8599999999999999</v>
      </c>
      <c r="X38" s="50">
        <f t="shared" si="4"/>
        <v>0.22454620905283618</v>
      </c>
      <c r="Y38" s="54">
        <f t="shared" si="9"/>
        <v>0.002075480112168515</v>
      </c>
      <c r="Z38" s="55">
        <f t="shared" si="10"/>
        <v>0.9158347198874424</v>
      </c>
      <c r="AA38" s="54">
        <f t="shared" si="5"/>
        <v>0.009608126714368479</v>
      </c>
      <c r="AB38" s="51"/>
      <c r="AC38" s="58" t="e">
        <f t="shared" si="11"/>
        <v>#DIV/0!</v>
      </c>
      <c r="AD38" s="59"/>
      <c r="AE38" s="59"/>
      <c r="AF38" s="31"/>
      <c r="AG38" s="31"/>
      <c r="AH38" s="55"/>
    </row>
    <row r="39" spans="1:35" ht="16.5">
      <c r="A39" s="37">
        <v>22</v>
      </c>
      <c r="B39" s="37">
        <v>22</v>
      </c>
      <c r="C39" s="50">
        <f t="shared" si="0"/>
        <v>0.9029999999999999</v>
      </c>
      <c r="D39" s="50">
        <f t="shared" si="1"/>
        <v>0.22215326239596758</v>
      </c>
      <c r="E39" s="54">
        <f t="shared" si="6"/>
        <v>0.0022009196949627774</v>
      </c>
      <c r="F39" s="55">
        <f t="shared" si="7"/>
        <v>0.9810023037906888</v>
      </c>
      <c r="G39" s="54">
        <f t="shared" si="2"/>
        <v>0.009502453244440604</v>
      </c>
      <c r="H39" s="51"/>
      <c r="I39" s="58" t="e">
        <f t="shared" si="8"/>
        <v>#DIV/0!</v>
      </c>
      <c r="J39" s="21"/>
      <c r="K39" s="21"/>
      <c r="N39" s="31"/>
      <c r="O39" s="47" t="s">
        <v>47</v>
      </c>
      <c r="U39" s="37">
        <v>22</v>
      </c>
      <c r="V39" s="37">
        <v>22</v>
      </c>
      <c r="W39" s="50">
        <f t="shared" si="3"/>
        <v>0.9029999999999999</v>
      </c>
      <c r="X39" s="50">
        <f t="shared" si="4"/>
        <v>0.22234340556895316</v>
      </c>
      <c r="Y39" s="54">
        <f t="shared" si="9"/>
        <v>0.00220280348388302</v>
      </c>
      <c r="Z39" s="55">
        <f t="shared" si="10"/>
        <v>0.9810023037907172</v>
      </c>
      <c r="AA39" s="54">
        <f t="shared" si="5"/>
        <v>0.009510586488092117</v>
      </c>
      <c r="AB39" s="51"/>
      <c r="AC39" s="58" t="e">
        <f t="shared" si="11"/>
        <v>#DIV/0!</v>
      </c>
      <c r="AD39" s="59"/>
      <c r="AE39" s="59"/>
      <c r="AF39" s="31"/>
      <c r="AG39" s="31"/>
      <c r="AH39" s="55"/>
      <c r="AI39" s="47" t="s">
        <v>47</v>
      </c>
    </row>
    <row r="40" spans="1:36" ht="16.5">
      <c r="A40" s="37">
        <v>23</v>
      </c>
      <c r="B40" s="37">
        <v>23</v>
      </c>
      <c r="C40" s="50">
        <f t="shared" si="0"/>
        <v>0.946</v>
      </c>
      <c r="D40" s="50">
        <f t="shared" si="1"/>
        <v>0.21982130711289732</v>
      </c>
      <c r="E40" s="54">
        <f t="shared" si="6"/>
        <v>0.0023319552830702583</v>
      </c>
      <c r="F40" s="55">
        <f t="shared" si="7"/>
        <v>1.0497056212092701</v>
      </c>
      <c r="G40" s="54">
        <f t="shared" si="2"/>
        <v>0.009399271225123391</v>
      </c>
      <c r="H40" s="51"/>
      <c r="I40" s="58" t="e">
        <f t="shared" si="8"/>
        <v>#DIV/0!</v>
      </c>
      <c r="J40" s="21"/>
      <c r="K40" s="21"/>
      <c r="O40" s="52" t="s">
        <v>48</v>
      </c>
      <c r="P40" s="51">
        <v>0.006500000000000001</v>
      </c>
      <c r="U40" s="37">
        <v>23</v>
      </c>
      <c r="V40" s="37">
        <v>23</v>
      </c>
      <c r="W40" s="50">
        <f t="shared" si="3"/>
        <v>0.946</v>
      </c>
      <c r="X40" s="50">
        <f t="shared" si="4"/>
        <v>0.22000945434230773</v>
      </c>
      <c r="Y40" s="54">
        <f t="shared" si="9"/>
        <v>0.0023339512266454254</v>
      </c>
      <c r="Z40" s="55">
        <f t="shared" si="10"/>
        <v>1.0497056212092701</v>
      </c>
      <c r="AA40" s="54">
        <f t="shared" si="5"/>
        <v>0.00940731615426475</v>
      </c>
      <c r="AB40" s="51"/>
      <c r="AC40" s="58" t="e">
        <f t="shared" si="11"/>
        <v>#DIV/0!</v>
      </c>
      <c r="AD40" s="59"/>
      <c r="AE40" s="59"/>
      <c r="AF40" s="31"/>
      <c r="AG40" s="31"/>
      <c r="AH40" s="55"/>
      <c r="AI40" s="52" t="s">
        <v>48</v>
      </c>
      <c r="AJ40" s="51">
        <v>0.006500000000000001</v>
      </c>
    </row>
    <row r="41" spans="1:36" ht="16.5">
      <c r="A41" s="37">
        <v>24</v>
      </c>
      <c r="B41" s="37">
        <v>24</v>
      </c>
      <c r="C41" s="50">
        <f t="shared" si="0"/>
        <v>0.9889999999999999</v>
      </c>
      <c r="D41" s="50">
        <f t="shared" si="1"/>
        <v>0.21735409870679606</v>
      </c>
      <c r="E41" s="54">
        <f t="shared" si="6"/>
        <v>0.0024672084061012622</v>
      </c>
      <c r="F41" s="55">
        <f t="shared" si="7"/>
        <v>1.1223700006633806</v>
      </c>
      <c r="G41" s="54">
        <f t="shared" si="2"/>
        <v>0.009290173095357884</v>
      </c>
      <c r="H41" s="51"/>
      <c r="I41" s="58" t="e">
        <f t="shared" si="8"/>
        <v>#DIV/0!</v>
      </c>
      <c r="J41" s="21"/>
      <c r="K41" s="21"/>
      <c r="O41" s="52" t="s">
        <v>49</v>
      </c>
      <c r="P41" s="51">
        <v>10</v>
      </c>
      <c r="U41" s="37">
        <v>24</v>
      </c>
      <c r="V41" s="37">
        <v>24</v>
      </c>
      <c r="W41" s="50">
        <f t="shared" si="3"/>
        <v>0.9889999999999999</v>
      </c>
      <c r="X41" s="50">
        <f t="shared" si="4"/>
        <v>0.21754013422814653</v>
      </c>
      <c r="Y41" s="54">
        <f t="shared" si="9"/>
        <v>0.0024693201141612053</v>
      </c>
      <c r="Z41" s="55">
        <f t="shared" si="10"/>
        <v>1.1223700006633521</v>
      </c>
      <c r="AA41" s="54">
        <f t="shared" si="5"/>
        <v>0.00929812464633168</v>
      </c>
      <c r="AB41" s="51"/>
      <c r="AC41" s="58" t="e">
        <f t="shared" si="11"/>
        <v>#DIV/0!</v>
      </c>
      <c r="AD41" s="59"/>
      <c r="AE41" s="59"/>
      <c r="AF41" s="31"/>
      <c r="AG41" s="31"/>
      <c r="AH41" s="55"/>
      <c r="AI41" s="52" t="s">
        <v>50</v>
      </c>
      <c r="AJ41" s="51">
        <v>10</v>
      </c>
    </row>
    <row r="42" spans="1:36" ht="16.5">
      <c r="A42" s="37">
        <v>25</v>
      </c>
      <c r="B42" s="37">
        <v>25</v>
      </c>
      <c r="C42" s="50">
        <f t="shared" si="0"/>
        <v>1.032</v>
      </c>
      <c r="D42" s="50">
        <f t="shared" si="1"/>
        <v>0.21474697549589467</v>
      </c>
      <c r="E42" s="54">
        <f t="shared" si="6"/>
        <v>0.0026071232109013964</v>
      </c>
      <c r="F42" s="55">
        <f t="shared" si="7"/>
        <v>1.1994819634932696</v>
      </c>
      <c r="G42" s="54">
        <f t="shared" si="2"/>
        <v>0.00917494764648776</v>
      </c>
      <c r="H42" s="51"/>
      <c r="I42" s="58" t="e">
        <f t="shared" si="8"/>
        <v>#DIV/0!</v>
      </c>
      <c r="J42" s="21"/>
      <c r="K42" s="21"/>
      <c r="O42" s="52" t="s">
        <v>51</v>
      </c>
      <c r="P42" s="58">
        <f>SUM(B110:B159)*2</f>
        <v>0.08258346290892106</v>
      </c>
      <c r="U42" s="37">
        <v>25</v>
      </c>
      <c r="V42" s="37">
        <v>25</v>
      </c>
      <c r="W42" s="50">
        <f t="shared" si="3"/>
        <v>1.032</v>
      </c>
      <c r="X42" s="50">
        <f t="shared" si="4"/>
        <v>0.2149307795547208</v>
      </c>
      <c r="Y42" s="54">
        <f t="shared" si="9"/>
        <v>0.0026093546734257123</v>
      </c>
      <c r="Z42" s="55">
        <f t="shared" si="10"/>
        <v>1.1994819634932838</v>
      </c>
      <c r="AA42" s="54">
        <f t="shared" si="5"/>
        <v>0.009182800574861013</v>
      </c>
      <c r="AB42" s="51"/>
      <c r="AC42" s="58" t="e">
        <f t="shared" si="11"/>
        <v>#DIV/0!</v>
      </c>
      <c r="AD42" s="59"/>
      <c r="AE42" s="59"/>
      <c r="AF42" s="31"/>
      <c r="AG42" s="31"/>
      <c r="AH42" s="55"/>
      <c r="AI42" s="52" t="s">
        <v>52</v>
      </c>
      <c r="AJ42" s="58">
        <f>SUM(V110:V159)*2</f>
        <v>0.08265414691105667</v>
      </c>
    </row>
    <row r="43" spans="1:36" ht="16.5">
      <c r="A43" s="37">
        <v>26</v>
      </c>
      <c r="B43" s="37">
        <v>26</v>
      </c>
      <c r="C43" s="50">
        <f t="shared" si="0"/>
        <v>1.075</v>
      </c>
      <c r="D43" s="50">
        <f t="shared" si="1"/>
        <v>0.21199477550353676</v>
      </c>
      <c r="E43" s="54">
        <f t="shared" si="6"/>
        <v>0.002752199992357901</v>
      </c>
      <c r="F43" s="55">
        <f t="shared" si="7"/>
        <v>1.281601282626923</v>
      </c>
      <c r="G43" s="54">
        <f t="shared" si="2"/>
        <v>0.009053360728911742</v>
      </c>
      <c r="H43" s="51"/>
      <c r="I43" s="58" t="e">
        <f t="shared" si="8"/>
        <v>#DIV/0!</v>
      </c>
      <c r="J43" s="21"/>
      <c r="K43" s="21"/>
      <c r="O43" s="52" t="s">
        <v>53</v>
      </c>
      <c r="P43" s="50">
        <f>P40*P17/2*POWER(P18,2)*P42/9.81</f>
        <v>0.005898698517867584</v>
      </c>
      <c r="U43" s="37">
        <v>26</v>
      </c>
      <c r="V43" s="37">
        <v>26</v>
      </c>
      <c r="W43" s="50">
        <f t="shared" si="3"/>
        <v>1.075</v>
      </c>
      <c r="X43" s="50">
        <f t="shared" si="4"/>
        <v>0.21217622392718746</v>
      </c>
      <c r="Y43" s="54">
        <f t="shared" si="9"/>
        <v>0.0027545556275333505</v>
      </c>
      <c r="Z43" s="55">
        <f t="shared" si="10"/>
        <v>1.281601282626923</v>
      </c>
      <c r="AA43" s="54">
        <f t="shared" si="5"/>
        <v>0.009061109589840511</v>
      </c>
      <c r="AB43" s="51"/>
      <c r="AC43" s="58" t="e">
        <f t="shared" si="11"/>
        <v>#DIV/0!</v>
      </c>
      <c r="AD43" s="59"/>
      <c r="AE43" s="59"/>
      <c r="AF43" s="31"/>
      <c r="AG43" s="31"/>
      <c r="AH43" s="55"/>
      <c r="AI43" s="52" t="s">
        <v>54</v>
      </c>
      <c r="AJ43" s="50">
        <f>AJ40*AJ17/2*POWER(AJ18,2)*AJ42/9.81</f>
        <v>0.0059037472722301134</v>
      </c>
    </row>
    <row r="44" spans="1:34" ht="16.5">
      <c r="A44" s="37">
        <v>27</v>
      </c>
      <c r="B44" s="37">
        <v>27</v>
      </c>
      <c r="C44" s="50">
        <f t="shared" si="0"/>
        <v>1.1179999999999999</v>
      </c>
      <c r="D44" s="50">
        <f t="shared" si="1"/>
        <v>0.20909177002724263</v>
      </c>
      <c r="E44" s="54">
        <f t="shared" si="6"/>
        <v>0.0029030054762941293</v>
      </c>
      <c r="F44" s="55">
        <f t="shared" si="7"/>
        <v>1.3693759524963838</v>
      </c>
      <c r="G44" s="54">
        <f t="shared" si="2"/>
        <v>0.008925152123903338</v>
      </c>
      <c r="H44" s="51"/>
      <c r="I44" s="58" t="e">
        <f t="shared" si="8"/>
        <v>#DIV/0!</v>
      </c>
      <c r="J44" s="21"/>
      <c r="K44" s="21"/>
      <c r="U44" s="37">
        <v>27</v>
      </c>
      <c r="V44" s="37">
        <v>27</v>
      </c>
      <c r="W44" s="50">
        <f t="shared" si="3"/>
        <v>1.1179999999999999</v>
      </c>
      <c r="X44" s="50">
        <f t="shared" si="4"/>
        <v>0.20927073373981372</v>
      </c>
      <c r="Y44" s="54">
        <f t="shared" si="9"/>
        <v>0.002905490187373738</v>
      </c>
      <c r="Z44" s="55">
        <f t="shared" si="10"/>
        <v>1.3693759524963696</v>
      </c>
      <c r="AA44" s="54">
        <f t="shared" si="5"/>
        <v>0.008932791249819902</v>
      </c>
      <c r="AB44" s="51"/>
      <c r="AC44" s="58" t="e">
        <f t="shared" si="11"/>
        <v>#DIV/0!</v>
      </c>
      <c r="AD44" s="59"/>
      <c r="AE44" s="59"/>
      <c r="AF44" s="31"/>
      <c r="AG44" s="31"/>
      <c r="AH44" s="55"/>
    </row>
    <row r="45" spans="1:36" ht="16.5">
      <c r="A45" s="37">
        <v>28</v>
      </c>
      <c r="B45" s="37">
        <v>28</v>
      </c>
      <c r="C45" s="50">
        <f t="shared" si="0"/>
        <v>1.1609999999999998</v>
      </c>
      <c r="D45" s="50">
        <f t="shared" si="1"/>
        <v>0.2060315845729133</v>
      </c>
      <c r="E45" s="54">
        <f t="shared" si="6"/>
        <v>0.003060185454329345</v>
      </c>
      <c r="F45" s="55">
        <f t="shared" si="7"/>
        <v>1.4635609301746513</v>
      </c>
      <c r="G45" s="54">
        <f t="shared" si="2"/>
        <v>0.00879003180714971</v>
      </c>
      <c r="H45" s="51"/>
      <c r="I45" s="58" t="e">
        <f t="shared" si="8"/>
        <v>#DIV/0!</v>
      </c>
      <c r="J45" s="21"/>
      <c r="K45" s="21"/>
      <c r="O45" s="52" t="s">
        <v>55</v>
      </c>
      <c r="P45" s="50">
        <f>P27+P43</f>
        <v>0.0381531399097587</v>
      </c>
      <c r="U45" s="37">
        <v>28</v>
      </c>
      <c r="V45" s="37">
        <v>28</v>
      </c>
      <c r="W45" s="50">
        <f t="shared" si="3"/>
        <v>1.1609999999999998</v>
      </c>
      <c r="X45" s="50">
        <f t="shared" si="4"/>
        <v>0.20620792904250798</v>
      </c>
      <c r="Y45" s="54">
        <f t="shared" si="9"/>
        <v>0.0030628046973057432</v>
      </c>
      <c r="Z45" s="55">
        <f t="shared" si="10"/>
        <v>1.4635609301746513</v>
      </c>
      <c r="AA45" s="54">
        <f t="shared" si="5"/>
        <v>0.008797555282251674</v>
      </c>
      <c r="AB45" s="51"/>
      <c r="AC45" s="58" t="e">
        <f t="shared" si="11"/>
        <v>#DIV/0!</v>
      </c>
      <c r="AD45" s="59"/>
      <c r="AE45" s="59"/>
      <c r="AF45" s="31"/>
      <c r="AG45" s="31"/>
      <c r="AH45" s="55"/>
      <c r="AI45" s="52" t="s">
        <v>55</v>
      </c>
      <c r="AJ45" s="50">
        <f>AJ27+AJ43</f>
        <v>0.03821342608349812</v>
      </c>
    </row>
    <row r="46" spans="1:34" ht="16.5">
      <c r="A46" s="37">
        <v>29</v>
      </c>
      <c r="B46" s="37">
        <v>29</v>
      </c>
      <c r="C46" s="50">
        <f t="shared" si="0"/>
        <v>1.204</v>
      </c>
      <c r="D46" s="50">
        <f t="shared" si="1"/>
        <v>0.20280710413172298</v>
      </c>
      <c r="E46" s="54">
        <f t="shared" si="6"/>
        <v>0.0032244804411903083</v>
      </c>
      <c r="F46" s="55">
        <f t="shared" si="7"/>
        <v>1.5650418103973749</v>
      </c>
      <c r="G46" s="54">
        <f t="shared" si="2"/>
        <v>0.008647675454670356</v>
      </c>
      <c r="H46" s="51"/>
      <c r="I46" s="58" t="e">
        <f t="shared" si="8"/>
        <v>#DIV/0!</v>
      </c>
      <c r="J46" s="21"/>
      <c r="K46" s="21"/>
      <c r="U46" s="37">
        <v>29</v>
      </c>
      <c r="V46" s="37">
        <v>29</v>
      </c>
      <c r="W46" s="50">
        <f t="shared" si="3"/>
        <v>1.204</v>
      </c>
      <c r="X46" s="50">
        <f t="shared" si="4"/>
        <v>0.20298068873663816</v>
      </c>
      <c r="Y46" s="54">
        <f t="shared" si="9"/>
        <v>0.003227240305869822</v>
      </c>
      <c r="Z46" s="55">
        <f t="shared" si="10"/>
        <v>1.565041810397389</v>
      </c>
      <c r="AA46" s="54">
        <f t="shared" si="5"/>
        <v>0.00865507708556322</v>
      </c>
      <c r="AB46" s="51"/>
      <c r="AC46" s="58" t="e">
        <f t="shared" si="11"/>
        <v>#DIV/0!</v>
      </c>
      <c r="AD46" s="59"/>
      <c r="AE46" s="59"/>
      <c r="AF46" s="31"/>
      <c r="AG46" s="31"/>
      <c r="AH46" s="55"/>
    </row>
    <row r="47" spans="1:34" ht="16.5">
      <c r="A47" s="37">
        <v>30</v>
      </c>
      <c r="B47" s="37">
        <v>30</v>
      </c>
      <c r="C47" s="50">
        <f t="shared" si="0"/>
        <v>1.2469999999999999</v>
      </c>
      <c r="D47" s="50">
        <f t="shared" si="1"/>
        <v>0.19941035887620123</v>
      </c>
      <c r="E47" s="54">
        <f t="shared" si="6"/>
        <v>0.0033967452555217492</v>
      </c>
      <c r="F47" s="55">
        <f t="shared" si="7"/>
        <v>1.6748650251006865</v>
      </c>
      <c r="G47" s="54">
        <f t="shared" si="2"/>
        <v>0.008497718996047699</v>
      </c>
      <c r="H47" s="51"/>
      <c r="I47" s="58" t="e">
        <f t="shared" si="8"/>
        <v>#DIV/0!</v>
      </c>
      <c r="J47" s="21"/>
      <c r="K47" s="21"/>
      <c r="L47" s="53" t="s">
        <v>123</v>
      </c>
      <c r="U47" s="37">
        <v>30</v>
      </c>
      <c r="V47" s="37">
        <v>30</v>
      </c>
      <c r="W47" s="50">
        <f t="shared" si="3"/>
        <v>1.2469999999999999</v>
      </c>
      <c r="X47" s="50">
        <f t="shared" si="4"/>
        <v>0.19958103617327974</v>
      </c>
      <c r="Y47" s="54">
        <f t="shared" si="9"/>
        <v>0.0033996525633584185</v>
      </c>
      <c r="Z47" s="55">
        <f t="shared" si="10"/>
        <v>1.6748650251006865</v>
      </c>
      <c r="AA47" s="54">
        <f t="shared" si="5"/>
        <v>0.0085049922777255</v>
      </c>
      <c r="AB47" s="51"/>
      <c r="AC47" s="58" t="e">
        <f t="shared" si="11"/>
        <v>#DIV/0!</v>
      </c>
      <c r="AD47" s="59"/>
      <c r="AE47" s="59"/>
      <c r="AF47" s="31"/>
      <c r="AG47" s="31"/>
      <c r="AH47" s="55"/>
    </row>
    <row r="48" spans="1:34" ht="16.5">
      <c r="A48" s="37">
        <v>31</v>
      </c>
      <c r="B48" s="37">
        <v>31</v>
      </c>
      <c r="C48" s="50">
        <f t="shared" si="0"/>
        <v>1.2899999999999998</v>
      </c>
      <c r="D48" s="50">
        <f t="shared" si="1"/>
        <v>0.19583238512601797</v>
      </c>
      <c r="E48" s="54">
        <f t="shared" si="6"/>
        <v>0.003577973750183261</v>
      </c>
      <c r="F48" s="55">
        <f t="shared" si="7"/>
        <v>1.794276771952724</v>
      </c>
      <c r="G48" s="54">
        <f t="shared" si="2"/>
        <v>0.008339751957190177</v>
      </c>
      <c r="H48" s="51"/>
      <c r="I48" s="58" t="e">
        <f t="shared" si="8"/>
        <v>#DIV/0!</v>
      </c>
      <c r="J48" s="21"/>
      <c r="K48" s="21"/>
      <c r="L48" s="53" t="s">
        <v>117</v>
      </c>
      <c r="M48"/>
      <c r="N48" s="31"/>
      <c r="U48" s="37">
        <v>31</v>
      </c>
      <c r="V48" s="37">
        <v>31</v>
      </c>
      <c r="W48" s="50">
        <f t="shared" si="3"/>
        <v>1.2899999999999998</v>
      </c>
      <c r="X48" s="50">
        <f t="shared" si="4"/>
        <v>0.196</v>
      </c>
      <c r="Y48" s="54">
        <f t="shared" si="9"/>
        <v>0.0035810361732797336</v>
      </c>
      <c r="Z48" s="55">
        <f t="shared" si="10"/>
        <v>1.794276771952724</v>
      </c>
      <c r="AA48" s="54">
        <f t="shared" si="5"/>
        <v>0.008346890033318118</v>
      </c>
      <c r="AB48" s="51"/>
      <c r="AC48" s="58" t="e">
        <f t="shared" si="11"/>
        <v>#DIV/0!</v>
      </c>
      <c r="AD48" s="59"/>
      <c r="AE48" s="59"/>
      <c r="AF48" s="31"/>
      <c r="AG48" s="53" t="s">
        <v>124</v>
      </c>
      <c r="AH48" s="31"/>
    </row>
    <row r="49" spans="1:34" ht="16.5">
      <c r="A49" s="37">
        <v>32</v>
      </c>
      <c r="B49" s="37">
        <v>32</v>
      </c>
      <c r="C49" s="50">
        <f t="shared" si="0"/>
        <v>1.333</v>
      </c>
      <c r="D49" s="50">
        <f t="shared" si="1"/>
        <v>0.19206305474329127</v>
      </c>
      <c r="E49" s="54">
        <f t="shared" si="6"/>
        <v>0.003769330382726699</v>
      </c>
      <c r="F49" s="55">
        <f t="shared" si="7"/>
        <v>1.9247737703348378</v>
      </c>
      <c r="G49" s="54">
        <f t="shared" si="2"/>
        <v>0.008173309247631622</v>
      </c>
      <c r="H49" s="51"/>
      <c r="I49" s="58" t="e">
        <f t="shared" si="8"/>
        <v>#DIV/0!</v>
      </c>
      <c r="J49" s="21"/>
      <c r="K49" s="21"/>
      <c r="M49"/>
      <c r="N49" s="31"/>
      <c r="U49" s="37">
        <v>32</v>
      </c>
      <c r="V49" s="37">
        <v>32</v>
      </c>
      <c r="W49" s="50">
        <f t="shared" si="3"/>
        <v>1.333</v>
      </c>
      <c r="X49" s="50">
        <f t="shared" si="4"/>
        <v>0.1922274434101437</v>
      </c>
      <c r="Y49" s="54">
        <f t="shared" si="9"/>
        <v>0.003772556589856313</v>
      </c>
      <c r="Z49" s="55">
        <f t="shared" si="10"/>
        <v>1.924773770334852</v>
      </c>
      <c r="AA49" s="54">
        <f t="shared" si="5"/>
        <v>0.008180304863799379</v>
      </c>
      <c r="AB49" s="51"/>
      <c r="AC49" s="58" t="e">
        <f t="shared" si="11"/>
        <v>#DIV/0!</v>
      </c>
      <c r="AD49" s="59"/>
      <c r="AE49" s="59"/>
      <c r="AF49" s="31"/>
      <c r="AG49" s="53" t="s">
        <v>117</v>
      </c>
      <c r="AH49" s="31"/>
    </row>
    <row r="50" spans="1:33" ht="16.5">
      <c r="A50" s="37">
        <v>33</v>
      </c>
      <c r="B50" s="37">
        <v>33</v>
      </c>
      <c r="C50" s="50">
        <f t="shared" si="0"/>
        <v>1.376</v>
      </c>
      <c r="D50" s="50">
        <f t="shared" si="1"/>
        <v>0.18809086375120343</v>
      </c>
      <c r="E50" s="54">
        <f t="shared" si="6"/>
        <v>0.003972190992087843</v>
      </c>
      <c r="F50" s="55">
        <f t="shared" si="7"/>
        <v>2.068170266997484</v>
      </c>
      <c r="G50" s="54">
        <f t="shared" si="2"/>
        <v>0.007997860924155893</v>
      </c>
      <c r="H50" s="51"/>
      <c r="I50" s="58" t="e">
        <f t="shared" si="8"/>
        <v>#DIV/0!</v>
      </c>
      <c r="J50" s="21"/>
      <c r="K50" s="21"/>
      <c r="U50" s="37">
        <v>33</v>
      </c>
      <c r="V50" s="37">
        <v>33</v>
      </c>
      <c r="W50" s="50">
        <f t="shared" si="3"/>
        <v>1.376</v>
      </c>
      <c r="X50" s="50">
        <f t="shared" si="4"/>
        <v>0.18825185258052576</v>
      </c>
      <c r="Y50" s="54">
        <f t="shared" si="9"/>
        <v>0.003975590829617931</v>
      </c>
      <c r="Z50" s="55">
        <f t="shared" si="10"/>
        <v>2.0681702669974555</v>
      </c>
      <c r="AA50" s="54">
        <f t="shared" si="5"/>
        <v>0.008004706372369505</v>
      </c>
      <c r="AB50" s="51"/>
      <c r="AC50" s="58" t="e">
        <f t="shared" si="11"/>
        <v>#DIV/0!</v>
      </c>
      <c r="AD50" s="59"/>
      <c r="AE50" s="59"/>
      <c r="AF50" s="31"/>
      <c r="AG50" s="31"/>
    </row>
    <row r="51" spans="1:33" ht="16.5">
      <c r="A51" s="37">
        <v>34</v>
      </c>
      <c r="B51" s="37">
        <v>34</v>
      </c>
      <c r="C51" s="50">
        <f t="shared" si="0"/>
        <v>1.4189999999999998</v>
      </c>
      <c r="D51" s="50">
        <f t="shared" si="1"/>
        <v>0.18390266760488522</v>
      </c>
      <c r="E51" s="54">
        <f t="shared" si="6"/>
        <v>0.004188196146318213</v>
      </c>
      <c r="F51" s="55">
        <f t="shared" si="7"/>
        <v>2.2266877097540174</v>
      </c>
      <c r="G51" s="54">
        <f t="shared" si="2"/>
        <v>0.007812799285469062</v>
      </c>
      <c r="H51" s="51"/>
      <c r="I51" s="58" t="e">
        <f t="shared" si="8"/>
        <v>#DIV/0!</v>
      </c>
      <c r="J51" s="21"/>
      <c r="K51" s="21"/>
      <c r="U51" s="37">
        <v>34</v>
      </c>
      <c r="V51" s="37">
        <v>34</v>
      </c>
      <c r="W51" s="50">
        <f t="shared" si="3"/>
        <v>1.4189999999999998</v>
      </c>
      <c r="X51" s="50">
        <f t="shared" si="4"/>
        <v>0.1840600717157309</v>
      </c>
      <c r="Y51" s="54">
        <f t="shared" si="9"/>
        <v>0.004191780864794853</v>
      </c>
      <c r="Z51" s="55">
        <f t="shared" si="10"/>
        <v>2.2266877097540316</v>
      </c>
      <c r="AA51" s="54">
        <f t="shared" si="5"/>
        <v>0.007819486337597024</v>
      </c>
      <c r="AB51" s="51"/>
      <c r="AC51" s="58" t="e">
        <f t="shared" si="11"/>
        <v>#DIV/0!</v>
      </c>
      <c r="AD51" s="59"/>
      <c r="AE51" s="59"/>
      <c r="AF51" s="31"/>
      <c r="AG51" s="31"/>
    </row>
    <row r="52" spans="1:33" ht="16.5">
      <c r="A52" s="37">
        <v>35</v>
      </c>
      <c r="B52" s="37">
        <v>35</v>
      </c>
      <c r="C52" s="50">
        <f t="shared" si="0"/>
        <v>1.462</v>
      </c>
      <c r="D52" s="50">
        <f t="shared" si="1"/>
        <v>0.1794833456727443</v>
      </c>
      <c r="E52" s="54">
        <f t="shared" si="6"/>
        <v>0.004419321932140924</v>
      </c>
      <c r="F52" s="55">
        <f t="shared" si="7"/>
        <v>2.4030765783321044</v>
      </c>
      <c r="G52" s="54">
        <f t="shared" si="2"/>
        <v>0.007617422393328787</v>
      </c>
      <c r="H52" s="51"/>
      <c r="I52" s="58" t="e">
        <f t="shared" si="8"/>
        <v>#DIV/0!</v>
      </c>
      <c r="J52" s="21"/>
      <c r="K52" s="21"/>
      <c r="U52" s="37">
        <v>35</v>
      </c>
      <c r="V52" s="37">
        <v>35</v>
      </c>
      <c r="W52" s="50">
        <f t="shared" si="3"/>
        <v>1.462</v>
      </c>
      <c r="X52" s="50">
        <f t="shared" si="4"/>
        <v>0.1796369672422689</v>
      </c>
      <c r="Y52" s="54">
        <f t="shared" si="9"/>
        <v>0.004423104473462003</v>
      </c>
      <c r="Z52" s="55">
        <f t="shared" si="10"/>
        <v>2.4030765783321044</v>
      </c>
      <c r="AA52" s="54">
        <f t="shared" si="5"/>
        <v>0.007623942220443714</v>
      </c>
      <c r="AB52" s="51"/>
      <c r="AC52" s="58" t="e">
        <f t="shared" si="11"/>
        <v>#DIV/0!</v>
      </c>
      <c r="AD52" s="59"/>
      <c r="AE52" s="59"/>
      <c r="AF52" s="31"/>
      <c r="AG52" s="31"/>
    </row>
    <row r="53" spans="1:33" ht="16.5">
      <c r="A53" s="37">
        <v>36</v>
      </c>
      <c r="B53" s="37">
        <v>36</v>
      </c>
      <c r="C53" s="50">
        <f t="shared" si="0"/>
        <v>1.505</v>
      </c>
      <c r="D53" s="50">
        <f t="shared" si="1"/>
        <v>0.17481537029603708</v>
      </c>
      <c r="E53" s="54">
        <f t="shared" si="6"/>
        <v>0.004667975376707212</v>
      </c>
      <c r="F53" s="55">
        <f t="shared" si="7"/>
        <v>2.6007846907525476</v>
      </c>
      <c r="G53" s="54">
        <f t="shared" si="2"/>
        <v>0.007410912727693404</v>
      </c>
      <c r="H53" s="51"/>
      <c r="I53" s="58" t="e">
        <f t="shared" si="8"/>
        <v>#DIV/0!</v>
      </c>
      <c r="J53" s="21"/>
      <c r="K53" s="21"/>
      <c r="U53" s="37">
        <v>36</v>
      </c>
      <c r="V53" s="37">
        <v>36</v>
      </c>
      <c r="W53" s="50">
        <f t="shared" si="3"/>
        <v>1.505</v>
      </c>
      <c r="X53" s="50">
        <f t="shared" si="4"/>
        <v>0.1749649964992998</v>
      </c>
      <c r="Y53" s="54">
        <f t="shared" si="9"/>
        <v>0.0046719707429691</v>
      </c>
      <c r="Z53" s="55">
        <f t="shared" si="10"/>
        <v>2.6007846907525476</v>
      </c>
      <c r="AA53" s="54">
        <f t="shared" si="5"/>
        <v>0.007417255801144431</v>
      </c>
      <c r="AB53" s="51"/>
      <c r="AC53" s="58" t="e">
        <f t="shared" si="11"/>
        <v>#DIV/0!</v>
      </c>
      <c r="AD53" s="59"/>
      <c r="AE53" s="59"/>
      <c r="AF53" s="31"/>
      <c r="AG53" s="31"/>
    </row>
    <row r="54" spans="1:33" ht="16.5">
      <c r="A54" s="37">
        <v>37</v>
      </c>
      <c r="B54" s="37">
        <v>37</v>
      </c>
      <c r="C54" s="50">
        <f t="shared" si="0"/>
        <v>1.5479999999999998</v>
      </c>
      <c r="D54" s="50">
        <f t="shared" si="1"/>
        <v>0.16987824494551718</v>
      </c>
      <c r="E54" s="54">
        <f t="shared" si="6"/>
        <v>0.004937125350519905</v>
      </c>
      <c r="F54" s="55">
        <f t="shared" si="7"/>
        <v>2.8241940866865747</v>
      </c>
      <c r="G54" s="54">
        <f t="shared" si="2"/>
        <v>0.007192309089545613</v>
      </c>
      <c r="H54" s="51"/>
      <c r="I54" s="58" t="e">
        <f t="shared" si="8"/>
        <v>#DIV/0!</v>
      </c>
      <c r="J54" s="21"/>
      <c r="K54" s="21"/>
      <c r="U54" s="37">
        <v>37</v>
      </c>
      <c r="V54" s="37">
        <v>37</v>
      </c>
      <c r="W54" s="50">
        <f t="shared" si="3"/>
        <v>1.5479999999999998</v>
      </c>
      <c r="X54" s="50">
        <f t="shared" si="4"/>
        <v>0.17002364541439524</v>
      </c>
      <c r="Y54" s="54">
        <f t="shared" si="9"/>
        <v>0.004941351084904566</v>
      </c>
      <c r="Z54" s="55">
        <f t="shared" si="10"/>
        <v>2.8241940866865605</v>
      </c>
      <c r="AA54" s="54">
        <f t="shared" si="5"/>
        <v>0.007198465057982133</v>
      </c>
      <c r="AB54" s="51"/>
      <c r="AC54" s="58" t="e">
        <f t="shared" si="11"/>
        <v>#DIV/0!</v>
      </c>
      <c r="AD54" s="59"/>
      <c r="AE54" s="59"/>
      <c r="AF54" s="31"/>
      <c r="AG54" s="31"/>
    </row>
    <row r="55" spans="1:33" ht="16.5">
      <c r="A55" s="37">
        <v>38</v>
      </c>
      <c r="B55" s="37">
        <v>38</v>
      </c>
      <c r="C55" s="50">
        <f t="shared" si="0"/>
        <v>1.591</v>
      </c>
      <c r="D55" s="50">
        <f t="shared" si="1"/>
        <v>0.16464775921939392</v>
      </c>
      <c r="E55" s="54">
        <f t="shared" si="6"/>
        <v>0.005230485726123252</v>
      </c>
      <c r="F55" s="55">
        <f t="shared" si="7"/>
        <v>3.0789614807951153</v>
      </c>
      <c r="G55" s="54">
        <f t="shared" si="2"/>
        <v>0.006960468931132701</v>
      </c>
      <c r="H55" s="51"/>
      <c r="I55" s="58" t="e">
        <f t="shared" si="8"/>
        <v>#DIV/0!</v>
      </c>
      <c r="J55" s="21"/>
      <c r="K55" s="21"/>
      <c r="U55" s="37">
        <v>38</v>
      </c>
      <c r="V55" s="37">
        <v>38</v>
      </c>
      <c r="W55" s="50">
        <f t="shared" si="3"/>
        <v>1.591</v>
      </c>
      <c r="X55" s="50">
        <f t="shared" si="4"/>
        <v>0.16478868286384232</v>
      </c>
      <c r="Y55" s="54">
        <f t="shared" si="9"/>
        <v>0.0052349625505529185</v>
      </c>
      <c r="Z55" s="55">
        <f t="shared" si="10"/>
        <v>3.0789614807951295</v>
      </c>
      <c r="AA55" s="54">
        <f t="shared" si="5"/>
        <v>0.006966426465286192</v>
      </c>
      <c r="AB55" s="51"/>
      <c r="AC55" s="58" t="e">
        <f t="shared" si="11"/>
        <v>#DIV/0!</v>
      </c>
      <c r="AD55" s="59"/>
      <c r="AE55" s="59"/>
      <c r="AF55" s="31"/>
      <c r="AG55" s="31"/>
    </row>
    <row r="56" spans="1:33" ht="16.5">
      <c r="A56" s="37">
        <v>39</v>
      </c>
      <c r="B56" s="37">
        <v>39</v>
      </c>
      <c r="C56" s="50">
        <f t="shared" si="0"/>
        <v>1.634</v>
      </c>
      <c r="D56" s="50">
        <f t="shared" si="1"/>
        <v>0.159094981763523</v>
      </c>
      <c r="E56" s="54">
        <f t="shared" si="6"/>
        <v>0.005552777455870933</v>
      </c>
      <c r="F56" s="55">
        <f t="shared" si="7"/>
        <v>3.372519299501562</v>
      </c>
      <c r="G56" s="54">
        <f t="shared" si="2"/>
        <v>0.006714016779789328</v>
      </c>
      <c r="H56" s="51"/>
      <c r="I56" s="58" t="e">
        <f t="shared" si="8"/>
        <v>#DIV/0!</v>
      </c>
      <c r="J56" s="21"/>
      <c r="K56" s="21"/>
      <c r="U56" s="37">
        <v>39</v>
      </c>
      <c r="V56" s="37">
        <v>39</v>
      </c>
      <c r="W56" s="50">
        <f t="shared" si="3"/>
        <v>1.634</v>
      </c>
      <c r="X56" s="50">
        <f t="shared" si="4"/>
        <v>0.15923115273086483</v>
      </c>
      <c r="Y56" s="54">
        <f t="shared" si="9"/>
        <v>0.005557530132977495</v>
      </c>
      <c r="Z56" s="55">
        <f t="shared" si="10"/>
        <v>3.3725192995015476</v>
      </c>
      <c r="AA56" s="54">
        <f t="shared" si="5"/>
        <v>0.006719763373110621</v>
      </c>
      <c r="AB56" s="51"/>
      <c r="AC56" s="58" t="e">
        <f t="shared" si="11"/>
        <v>#DIV/0!</v>
      </c>
      <c r="AD56" s="59"/>
      <c r="AE56" s="59"/>
      <c r="AF56" s="31"/>
      <c r="AG56" s="31"/>
    </row>
    <row r="57" spans="1:33" ht="16.5">
      <c r="A57" s="37">
        <v>40</v>
      </c>
      <c r="B57" s="37">
        <v>40</v>
      </c>
      <c r="C57" s="50">
        <f t="shared" si="0"/>
        <v>1.6769999999999998</v>
      </c>
      <c r="D57" s="50">
        <f t="shared" si="1"/>
        <v>0.153184868459237</v>
      </c>
      <c r="E57" s="54">
        <f t="shared" si="6"/>
        <v>0.00591011330428598</v>
      </c>
      <c r="F57" s="55">
        <f t="shared" si="7"/>
        <v>3.714833264238777</v>
      </c>
      <c r="G57" s="54">
        <f t="shared" si="2"/>
        <v>0.0064512718820306245</v>
      </c>
      <c r="H57" s="62"/>
      <c r="I57" s="58" t="e">
        <f t="shared" si="8"/>
        <v>#DIV/0!</v>
      </c>
      <c r="J57" s="20"/>
      <c r="K57" s="20"/>
      <c r="L57" s="39"/>
      <c r="M57" s="39"/>
      <c r="U57" s="37">
        <v>40</v>
      </c>
      <c r="V57" s="37">
        <v>40</v>
      </c>
      <c r="W57" s="50">
        <f t="shared" si="3"/>
        <v>1.6769999999999998</v>
      </c>
      <c r="X57" s="50">
        <f t="shared" si="4"/>
        <v>0.1533159809021878</v>
      </c>
      <c r="Y57" s="54">
        <f t="shared" si="9"/>
        <v>0.0059151718286770405</v>
      </c>
      <c r="Z57" s="55">
        <f t="shared" si="10"/>
        <v>3.7148332642387913</v>
      </c>
      <c r="AA57" s="54">
        <f t="shared" si="5"/>
        <v>0.006456793589397027</v>
      </c>
      <c r="AB57" s="62"/>
      <c r="AC57" s="58" t="e">
        <f t="shared" si="11"/>
        <v>#DIV/0!</v>
      </c>
      <c r="AD57" s="59"/>
      <c r="AE57" s="59"/>
      <c r="AF57" s="31"/>
      <c r="AG57" s="31"/>
    </row>
    <row r="58" spans="1:33" ht="16.5">
      <c r="A58" s="37">
        <v>41</v>
      </c>
      <c r="B58" s="37">
        <v>41</v>
      </c>
      <c r="C58" s="50">
        <f t="shared" si="0"/>
        <v>1.7199999999999998</v>
      </c>
      <c r="D58" s="50">
        <f t="shared" si="1"/>
        <v>0.14687428884451348</v>
      </c>
      <c r="E58" s="54">
        <f t="shared" si="6"/>
        <v>0.006310579614723533</v>
      </c>
      <c r="F58" s="55">
        <f t="shared" si="7"/>
        <v>4.119584184911048</v>
      </c>
      <c r="G58" s="54">
        <f t="shared" si="2"/>
        <v>0.006170143759050927</v>
      </c>
      <c r="H58" s="51"/>
      <c r="I58" s="58" t="e">
        <f t="shared" si="8"/>
        <v>#DIV/0!</v>
      </c>
      <c r="J58" s="21"/>
      <c r="K58" s="21"/>
      <c r="U58" s="37">
        <v>41</v>
      </c>
      <c r="V58" s="37">
        <v>41</v>
      </c>
      <c r="W58" s="50">
        <f t="shared" si="3"/>
        <v>1.7199999999999998</v>
      </c>
      <c r="X58" s="50">
        <f t="shared" si="4"/>
        <v>0.14700000000000002</v>
      </c>
      <c r="Y58" s="54">
        <f t="shared" si="9"/>
        <v>0.006315980902187768</v>
      </c>
      <c r="Z58" s="55">
        <f t="shared" si="10"/>
        <v>4.119584184911048</v>
      </c>
      <c r="AA58" s="54">
        <f t="shared" si="5"/>
        <v>0.006175424846078279</v>
      </c>
      <c r="AB58" s="51"/>
      <c r="AC58" s="58" t="e">
        <f t="shared" si="11"/>
        <v>#DIV/0!</v>
      </c>
      <c r="AD58" s="59"/>
      <c r="AE58" s="59"/>
      <c r="AF58" s="31"/>
      <c r="AG58" s="31"/>
    </row>
    <row r="59" spans="1:33" ht="16.5">
      <c r="A59" s="37">
        <v>42</v>
      </c>
      <c r="B59" s="37">
        <v>42</v>
      </c>
      <c r="C59" s="50">
        <f t="shared" si="0"/>
        <v>1.763</v>
      </c>
      <c r="D59" s="50">
        <f t="shared" si="1"/>
        <v>0.140109141809017</v>
      </c>
      <c r="E59" s="54">
        <f t="shared" si="6"/>
        <v>0.006765147035496466</v>
      </c>
      <c r="F59" s="55">
        <f t="shared" si="7"/>
        <v>4.606079858305421</v>
      </c>
      <c r="G59" s="54">
        <f t="shared" si="2"/>
        <v>0.005867976242104177</v>
      </c>
      <c r="H59" s="51"/>
      <c r="I59" s="58" t="e">
        <f t="shared" si="8"/>
        <v>#DIV/0!</v>
      </c>
      <c r="J59" s="21"/>
      <c r="K59" s="21"/>
      <c r="U59" s="37">
        <v>42</v>
      </c>
      <c r="V59" s="37">
        <v>42</v>
      </c>
      <c r="W59" s="50">
        <f t="shared" si="3"/>
        <v>1.763</v>
      </c>
      <c r="X59" s="50">
        <f t="shared" si="4"/>
        <v>0.14022906260829104</v>
      </c>
      <c r="Y59" s="54">
        <f t="shared" si="9"/>
        <v>0.0067709373917089755</v>
      </c>
      <c r="Z59" s="55">
        <f t="shared" si="10"/>
        <v>4.606079858305421</v>
      </c>
      <c r="AA59" s="54">
        <f t="shared" si="5"/>
        <v>0.0058729987009672364</v>
      </c>
      <c r="AB59" s="51"/>
      <c r="AC59" s="58" t="e">
        <f t="shared" si="11"/>
        <v>#DIV/0!</v>
      </c>
      <c r="AD59" s="59"/>
      <c r="AE59" s="59"/>
      <c r="AF59" s="31"/>
      <c r="AG59" s="31"/>
    </row>
    <row r="60" spans="1:33" ht="16.5">
      <c r="A60" s="37">
        <v>43</v>
      </c>
      <c r="B60" s="37">
        <v>43</v>
      </c>
      <c r="C60" s="50">
        <f t="shared" si="0"/>
        <v>1.8059999999999998</v>
      </c>
      <c r="D60" s="50">
        <f t="shared" si="1"/>
        <v>0.13281998573071266</v>
      </c>
      <c r="E60" s="54">
        <f t="shared" si="6"/>
        <v>0.007289156078304354</v>
      </c>
      <c r="F60" s="55">
        <f t="shared" si="7"/>
        <v>5.202484280604764</v>
      </c>
      <c r="G60" s="54">
        <f t="shared" si="2"/>
        <v>0.005541304815560496</v>
      </c>
      <c r="H60" s="51"/>
      <c r="I60" s="58" t="e">
        <f t="shared" si="8"/>
        <v>#DIV/0!</v>
      </c>
      <c r="J60" s="21"/>
      <c r="K60" s="21"/>
      <c r="U60" s="37">
        <v>43</v>
      </c>
      <c r="V60" s="37">
        <v>43</v>
      </c>
      <c r="W60" s="50">
        <f t="shared" si="3"/>
        <v>1.8059999999999998</v>
      </c>
      <c r="X60" s="50">
        <f t="shared" si="4"/>
        <v>0.13293366766925527</v>
      </c>
      <c r="Y60" s="54">
        <f t="shared" si="9"/>
        <v>0.007295394939035776</v>
      </c>
      <c r="Z60" s="55">
        <f t="shared" si="10"/>
        <v>5.202484280604779</v>
      </c>
      <c r="AA60" s="54">
        <f t="shared" si="5"/>
        <v>0.005546047673120847</v>
      </c>
      <c r="AB60" s="51"/>
      <c r="AC60" s="58" t="e">
        <f t="shared" si="11"/>
        <v>#DIV/0!</v>
      </c>
      <c r="AD60" s="59"/>
      <c r="AE60" s="59"/>
      <c r="AF60" s="31"/>
      <c r="AG60" s="31"/>
    </row>
    <row r="61" spans="1:33" ht="16.5">
      <c r="A61" s="37">
        <v>44</v>
      </c>
      <c r="B61" s="37">
        <v>44</v>
      </c>
      <c r="C61" s="50">
        <f t="shared" si="0"/>
        <v>1.8489999999999998</v>
      </c>
      <c r="D61" s="50">
        <f t="shared" si="1"/>
        <v>0.12491512196977597</v>
      </c>
      <c r="E61" s="54">
        <f t="shared" si="6"/>
        <v>0.007904863760936687</v>
      </c>
      <c r="F61" s="55">
        <f t="shared" si="7"/>
        <v>5.951561971225843</v>
      </c>
      <c r="G61" s="54">
        <f t="shared" si="2"/>
        <v>0.005185459410010112</v>
      </c>
      <c r="H61" s="51"/>
      <c r="I61" s="58" t="e">
        <f t="shared" si="8"/>
        <v>#DIV/0!</v>
      </c>
      <c r="J61" s="21"/>
      <c r="K61" s="21"/>
      <c r="U61" s="37">
        <v>44</v>
      </c>
      <c r="V61" s="37">
        <v>44</v>
      </c>
      <c r="W61" s="50">
        <f t="shared" si="3"/>
        <v>1.8489999999999998</v>
      </c>
      <c r="X61" s="50">
        <f t="shared" si="4"/>
        <v>0.12502203805729617</v>
      </c>
      <c r="Y61" s="54">
        <f t="shared" si="9"/>
        <v>0.007911629611959098</v>
      </c>
      <c r="Z61" s="55">
        <f t="shared" si="10"/>
        <v>5.951561971225814</v>
      </c>
      <c r="AA61" s="54">
        <f t="shared" si="5"/>
        <v>0.005189897695970775</v>
      </c>
      <c r="AB61" s="51"/>
      <c r="AC61" s="58" t="e">
        <f t="shared" si="11"/>
        <v>#DIV/0!</v>
      </c>
      <c r="AD61" s="59"/>
      <c r="AE61" s="59"/>
      <c r="AF61" s="31"/>
      <c r="AG61" s="31"/>
    </row>
    <row r="62" spans="1:33" ht="16.5">
      <c r="A62" s="37">
        <v>45</v>
      </c>
      <c r="B62" s="37">
        <v>45</v>
      </c>
      <c r="C62" s="50">
        <f t="shared" si="0"/>
        <v>1.892</v>
      </c>
      <c r="D62" s="50">
        <f t="shared" si="1"/>
        <v>0.11626903663534466</v>
      </c>
      <c r="E62" s="54">
        <f t="shared" si="6"/>
        <v>0.008646085334431314</v>
      </c>
      <c r="F62" s="55">
        <f t="shared" si="7"/>
        <v>6.921568180130578</v>
      </c>
      <c r="G62" s="54">
        <f t="shared" si="2"/>
        <v>0.004793870774871437</v>
      </c>
      <c r="H62" s="51"/>
      <c r="I62" s="58" t="e">
        <f t="shared" si="8"/>
        <v>#DIV/0!</v>
      </c>
      <c r="J62" s="21"/>
      <c r="K62" s="21"/>
      <c r="U62" s="37">
        <v>45</v>
      </c>
      <c r="V62" s="37">
        <v>45</v>
      </c>
      <c r="W62" s="50">
        <f t="shared" si="3"/>
        <v>1.892</v>
      </c>
      <c r="X62" s="50">
        <f t="shared" si="4"/>
        <v>0.11636855245297159</v>
      </c>
      <c r="Y62" s="54">
        <f t="shared" si="9"/>
        <v>0.008653485604324579</v>
      </c>
      <c r="Z62" s="55">
        <f t="shared" si="10"/>
        <v>6.921568180130606</v>
      </c>
      <c r="AA62" s="54">
        <f t="shared" si="5"/>
        <v>0.0047979738962489315</v>
      </c>
      <c r="AB62" s="51"/>
      <c r="AC62" s="58" t="e">
        <f t="shared" si="11"/>
        <v>#DIV/0!</v>
      </c>
      <c r="AD62" s="59"/>
      <c r="AE62" s="59"/>
      <c r="AF62" s="31"/>
      <c r="AG62" s="31"/>
    </row>
    <row r="63" spans="1:33" ht="16.5">
      <c r="A63" s="37">
        <v>46</v>
      </c>
      <c r="B63" s="37">
        <v>46</v>
      </c>
      <c r="C63" s="50">
        <f t="shared" si="0"/>
        <v>1.9349999999999998</v>
      </c>
      <c r="D63" s="50">
        <f t="shared" si="1"/>
        <v>0.10670169707960628</v>
      </c>
      <c r="E63" s="54">
        <f t="shared" si="6"/>
        <v>0.00956733955573838</v>
      </c>
      <c r="F63" s="55">
        <f t="shared" si="7"/>
        <v>8.228622024060016</v>
      </c>
      <c r="G63" s="54">
        <f t="shared" si="2"/>
        <v>0.004356750987496596</v>
      </c>
      <c r="H63" s="51"/>
      <c r="I63" s="58" t="e">
        <f t="shared" si="8"/>
        <v>#DIV/0!</v>
      </c>
      <c r="J63" s="21"/>
      <c r="K63" s="21"/>
      <c r="U63" s="37">
        <v>46</v>
      </c>
      <c r="V63" s="37">
        <v>46</v>
      </c>
      <c r="W63" s="50">
        <f t="shared" si="3"/>
        <v>1.9349999999999998</v>
      </c>
      <c r="X63" s="50">
        <f t="shared" si="4"/>
        <v>0.10679302411674654</v>
      </c>
      <c r="Y63" s="54">
        <f t="shared" si="9"/>
        <v>0.009575528336225048</v>
      </c>
      <c r="Z63" s="55">
        <f t="shared" si="10"/>
        <v>8.228622024060016</v>
      </c>
      <c r="AA63" s="54">
        <f t="shared" si="5"/>
        <v>0.004360479973727707</v>
      </c>
      <c r="AB63" s="51"/>
      <c r="AC63" s="58" t="e">
        <f t="shared" si="11"/>
        <v>#DIV/0!</v>
      </c>
      <c r="AD63" s="59"/>
      <c r="AE63" s="59"/>
      <c r="AF63" s="31"/>
      <c r="AG63" s="31"/>
    </row>
    <row r="64" spans="1:31" ht="16.5">
      <c r="A64" s="37">
        <v>47</v>
      </c>
      <c r="B64" s="37">
        <v>47</v>
      </c>
      <c r="C64" s="50">
        <f t="shared" si="0"/>
        <v>1.9779999999999998</v>
      </c>
      <c r="D64" s="50">
        <f t="shared" si="1"/>
        <v>0.09593788373418922</v>
      </c>
      <c r="E64" s="54">
        <f t="shared" si="6"/>
        <v>0.010763813345417053</v>
      </c>
      <c r="F64" s="55">
        <f t="shared" si="7"/>
        <v>10.087762088157376</v>
      </c>
      <c r="G64" s="54">
        <f t="shared" si="2"/>
        <v>0.0038582640031309796</v>
      </c>
      <c r="H64" s="51"/>
      <c r="I64" s="58" t="e">
        <f t="shared" si="8"/>
        <v>#DIV/0!</v>
      </c>
      <c r="J64" s="21"/>
      <c r="K64" s="21"/>
      <c r="U64" s="37">
        <v>47</v>
      </c>
      <c r="V64" s="37">
        <v>47</v>
      </c>
      <c r="W64" s="50">
        <f t="shared" si="3"/>
        <v>1.9779999999999998</v>
      </c>
      <c r="X64" s="50">
        <f t="shared" si="4"/>
        <v>0.09601999791710064</v>
      </c>
      <c r="Y64" s="54">
        <f t="shared" si="9"/>
        <v>0.010773026199645902</v>
      </c>
      <c r="Z64" s="55">
        <f t="shared" si="10"/>
        <v>10.087762088157362</v>
      </c>
      <c r="AA64" s="54">
        <f t="shared" si="5"/>
        <v>0.003861566329425267</v>
      </c>
      <c r="AB64" s="51"/>
      <c r="AC64" s="58" t="e">
        <f t="shared" si="11"/>
        <v>#DIV/0!</v>
      </c>
      <c r="AD64" s="21"/>
      <c r="AE64" s="21"/>
    </row>
    <row r="65" spans="1:31" ht="16.5">
      <c r="A65" s="37">
        <v>48</v>
      </c>
      <c r="B65" s="37">
        <v>48</v>
      </c>
      <c r="C65" s="50">
        <f t="shared" si="0"/>
        <v>2.021</v>
      </c>
      <c r="D65" s="50">
        <f t="shared" si="1"/>
        <v>0.08351625594632084</v>
      </c>
      <c r="E65" s="54">
        <f t="shared" si="6"/>
        <v>0.012421627787868386</v>
      </c>
      <c r="F65" s="55">
        <f t="shared" si="7"/>
        <v>12.94757326759931</v>
      </c>
      <c r="G65" s="54">
        <f t="shared" si="2"/>
        <v>0.003269238200919194</v>
      </c>
      <c r="H65" s="51"/>
      <c r="I65" s="58" t="e">
        <f t="shared" si="8"/>
        <v>#DIV/0!</v>
      </c>
      <c r="J65" s="21"/>
      <c r="K65" s="21"/>
      <c r="U65" s="37">
        <v>48</v>
      </c>
      <c r="V65" s="37">
        <v>48</v>
      </c>
      <c r="W65" s="50">
        <f t="shared" si="3"/>
        <v>2.021</v>
      </c>
      <c r="X65" s="50">
        <f t="shared" si="4"/>
        <v>0.08358773833523672</v>
      </c>
      <c r="Y65" s="54">
        <f t="shared" si="9"/>
        <v>0.01243225958186392</v>
      </c>
      <c r="Z65" s="55">
        <f t="shared" si="10"/>
        <v>12.947573267599282</v>
      </c>
      <c r="AA65" s="54">
        <f t="shared" si="5"/>
        <v>0.003272036374207599</v>
      </c>
      <c r="AB65" s="51"/>
      <c r="AC65" s="58" t="e">
        <f t="shared" si="11"/>
        <v>#DIV/0!</v>
      </c>
      <c r="AD65" s="21"/>
      <c r="AE65" s="21"/>
    </row>
    <row r="66" spans="1:31" ht="16.5">
      <c r="A66" s="37">
        <v>49</v>
      </c>
      <c r="B66" s="37">
        <v>49</v>
      </c>
      <c r="C66" s="50">
        <f t="shared" si="0"/>
        <v>2.064</v>
      </c>
      <c r="D66" s="50">
        <f t="shared" si="1"/>
        <v>0.06854133479410626</v>
      </c>
      <c r="E66" s="54">
        <f t="shared" si="6"/>
        <v>0.014974921152214576</v>
      </c>
      <c r="F66" s="55">
        <f t="shared" si="7"/>
        <v>17.930546553523115</v>
      </c>
      <c r="G66" s="54">
        <f t="shared" si="2"/>
        <v>0.0025209615490854654</v>
      </c>
      <c r="H66" s="51"/>
      <c r="I66" s="58" t="e">
        <f t="shared" si="8"/>
        <v>#DIV/0!</v>
      </c>
      <c r="J66" s="21"/>
      <c r="K66" s="21"/>
      <c r="U66" s="37">
        <v>49</v>
      </c>
      <c r="V66" s="37">
        <v>49</v>
      </c>
      <c r="W66" s="50">
        <f t="shared" si="3"/>
        <v>2.064</v>
      </c>
      <c r="X66" s="50">
        <f t="shared" si="4"/>
        <v>0.06859999999999991</v>
      </c>
      <c r="Y66" s="54">
        <f t="shared" si="9"/>
        <v>0.014987738335236811</v>
      </c>
      <c r="Z66" s="55">
        <f t="shared" si="10"/>
        <v>17.930546553523243</v>
      </c>
      <c r="AA66" s="54">
        <f t="shared" si="5"/>
        <v>0.0025231192649918057</v>
      </c>
      <c r="AB66" s="51"/>
      <c r="AC66" s="58" t="e">
        <f t="shared" si="11"/>
        <v>#DIV/0!</v>
      </c>
      <c r="AD66" s="21"/>
      <c r="AE66" s="21"/>
    </row>
    <row r="67" spans="1:31" ht="16.5">
      <c r="A67" s="37">
        <v>50</v>
      </c>
      <c r="B67" s="37">
        <v>50</v>
      </c>
      <c r="C67" s="50">
        <f t="shared" si="0"/>
        <v>2.1069999999999998</v>
      </c>
      <c r="D67" s="50">
        <f t="shared" si="1"/>
        <v>0.048712690744753394</v>
      </c>
      <c r="E67" s="54">
        <f t="shared" si="6"/>
        <v>0.01982864404935287</v>
      </c>
      <c r="F67" s="55">
        <f t="shared" si="7"/>
        <v>28.929468778098396</v>
      </c>
      <c r="G67" s="54">
        <f t="shared" si="2"/>
        <v>0.0010473228510122015</v>
      </c>
      <c r="H67" s="51"/>
      <c r="I67" s="58" t="e">
        <f t="shared" si="8"/>
        <v>#DIV/0!</v>
      </c>
      <c r="J67" s="21"/>
      <c r="K67" s="21"/>
      <c r="U67" s="37">
        <v>50</v>
      </c>
      <c r="V67" s="37">
        <v>50</v>
      </c>
      <c r="W67" s="50">
        <f t="shared" si="3"/>
        <v>2.1069999999999998</v>
      </c>
      <c r="X67" s="50">
        <f t="shared" si="4"/>
        <v>0.048754384418224425</v>
      </c>
      <c r="Y67" s="54">
        <f t="shared" si="9"/>
        <v>0.019845615581775486</v>
      </c>
      <c r="Z67" s="55">
        <f t="shared" si="10"/>
        <v>28.92946877809841</v>
      </c>
      <c r="AA67" s="54">
        <f t="shared" si="5"/>
        <v>0.0010482192649918288</v>
      </c>
      <c r="AB67" s="51"/>
      <c r="AC67" s="58" t="e">
        <f t="shared" si="11"/>
        <v>#DIV/0!</v>
      </c>
      <c r="AD67" s="21"/>
      <c r="AE67" s="21"/>
    </row>
    <row r="68" spans="1:31" ht="16.5">
      <c r="A68" s="37">
        <v>51</v>
      </c>
      <c r="B68" s="37">
        <v>51</v>
      </c>
      <c r="C68" s="50">
        <f t="shared" si="0"/>
        <v>2.15</v>
      </c>
      <c r="D68" s="50">
        <f t="shared" si="1"/>
        <v>0</v>
      </c>
      <c r="E68" s="54">
        <f t="shared" si="6"/>
        <v>0.048712690744753394</v>
      </c>
      <c r="F68" s="55">
        <f t="shared" si="7"/>
        <v>100</v>
      </c>
      <c r="G68" s="54">
        <f t="shared" si="2"/>
        <v>0</v>
      </c>
      <c r="H68" s="51"/>
      <c r="I68" s="58" t="e">
        <f t="shared" si="8"/>
        <v>#DIV/0!</v>
      </c>
      <c r="J68" s="21"/>
      <c r="K68" s="21"/>
      <c r="U68" s="37">
        <v>51</v>
      </c>
      <c r="V68" s="37">
        <v>51</v>
      </c>
      <c r="W68" s="50">
        <f t="shared" si="3"/>
        <v>2.15</v>
      </c>
      <c r="X68" s="50">
        <f t="shared" si="4"/>
        <v>0</v>
      </c>
      <c r="Y68" s="54">
        <f t="shared" si="9"/>
        <v>0.048754384418224425</v>
      </c>
      <c r="Z68" s="55">
        <f t="shared" si="10"/>
        <v>100</v>
      </c>
      <c r="AA68" s="54">
        <f t="shared" si="5"/>
        <v>0</v>
      </c>
      <c r="AB68" s="51"/>
      <c r="AC68" s="58" t="e">
        <f t="shared" si="11"/>
        <v>#DIV/0!</v>
      </c>
      <c r="AD68" s="21"/>
      <c r="AE68" s="21"/>
    </row>
    <row r="69" spans="1:29" ht="16.5">
      <c r="A69" s="31"/>
      <c r="E69" s="31"/>
      <c r="F69" s="52" t="s">
        <v>56</v>
      </c>
      <c r="G69" s="50">
        <f>SUM(G18:G68)</f>
        <v>0.4129173145446053</v>
      </c>
      <c r="Z69" s="52" t="s">
        <v>56</v>
      </c>
      <c r="AA69" s="50">
        <f>SUM(AA18:AA68)</f>
        <v>0.41327073455528357</v>
      </c>
      <c r="AB69" s="31"/>
      <c r="AC69" s="31"/>
    </row>
    <row r="70" spans="1:29" ht="16.5">
      <c r="A70" s="31"/>
      <c r="E70" s="31"/>
      <c r="F70" s="47" t="s">
        <v>57</v>
      </c>
      <c r="G70" s="63">
        <f>G69*2</f>
        <v>0.8258346290892106</v>
      </c>
      <c r="Z70" s="47" t="s">
        <v>57</v>
      </c>
      <c r="AA70" s="63">
        <f>AA69*2</f>
        <v>0.8265414691105671</v>
      </c>
      <c r="AB70" s="31"/>
      <c r="AC70" s="31"/>
    </row>
    <row r="71" ht="16.5">
      <c r="A71" s="31"/>
    </row>
    <row r="72" ht="16.5">
      <c r="A72" s="31"/>
    </row>
    <row r="73" ht="16.5">
      <c r="A73" s="64">
        <v>43813</v>
      </c>
    </row>
    <row r="74" ht="16.5">
      <c r="A74" s="39"/>
    </row>
    <row r="75" ht="16.5">
      <c r="A75" s="39"/>
    </row>
    <row r="77" ht="16.5">
      <c r="A77" s="39"/>
    </row>
    <row r="78" ht="16.5">
      <c r="A78" s="39"/>
    </row>
    <row r="79" ht="16.5">
      <c r="A79" s="39"/>
    </row>
    <row r="80" ht="16.5">
      <c r="A80" s="39"/>
    </row>
    <row r="81" ht="16.5">
      <c r="A81" s="39"/>
    </row>
    <row r="82" ht="16.5">
      <c r="A82" s="39"/>
    </row>
    <row r="83" ht="16.5">
      <c r="A83" s="65"/>
    </row>
    <row r="84" ht="16.5">
      <c r="A84" s="65"/>
    </row>
    <row r="89" ht="16.5">
      <c r="A89" s="38"/>
    </row>
    <row r="94" ht="16.5">
      <c r="A94" s="31"/>
    </row>
    <row r="95" ht="16.5">
      <c r="A95" s="31"/>
    </row>
    <row r="96" ht="16.5">
      <c r="A96" s="31"/>
    </row>
    <row r="97" ht="16.5">
      <c r="A97" s="31"/>
    </row>
    <row r="98" ht="16.5">
      <c r="A98" s="38"/>
    </row>
    <row r="101" ht="16.5">
      <c r="A101" s="31"/>
    </row>
    <row r="102" ht="16.5">
      <c r="A102" s="31"/>
    </row>
    <row r="107" spans="1:21" ht="18.75">
      <c r="A107" s="38" t="s">
        <v>60</v>
      </c>
      <c r="U107" s="38" t="s">
        <v>60</v>
      </c>
    </row>
    <row r="109" spans="2:22" ht="16.5">
      <c r="B109" s="37" t="s">
        <v>61</v>
      </c>
      <c r="V109" s="37" t="s">
        <v>61</v>
      </c>
    </row>
    <row r="110" spans="1:22" ht="16.5">
      <c r="A110" s="37" t="s">
        <v>62</v>
      </c>
      <c r="B110" s="37">
        <f aca="true" t="shared" si="12" ref="B110:B160">(((D18+D19)/2)*P$41/100)*(C19-C18)</f>
        <v>0.0010524937996172449</v>
      </c>
      <c r="U110" s="37" t="s">
        <v>62</v>
      </c>
      <c r="V110" s="37">
        <f aca="true" t="shared" si="13" ref="V110:V160">(((X18+X19)/2)*AJ$41/100)*(W19-W18)</f>
        <v>0.0010533946394628922</v>
      </c>
    </row>
    <row r="111" spans="1:22" ht="16.5">
      <c r="A111" s="37" t="s">
        <v>63</v>
      </c>
      <c r="B111" s="37">
        <f t="shared" si="12"/>
        <v>0.0010520725914385052</v>
      </c>
      <c r="U111" s="37" t="s">
        <v>63</v>
      </c>
      <c r="V111" s="37">
        <f t="shared" si="13"/>
        <v>0.0010529730707679091</v>
      </c>
    </row>
    <row r="112" spans="1:22" ht="16.5">
      <c r="A112" s="37" t="s">
        <v>64</v>
      </c>
      <c r="B112" s="37">
        <f t="shared" si="12"/>
        <v>0.0010512296685671622</v>
      </c>
      <c r="U112" s="37" t="s">
        <v>64</v>
      </c>
      <c r="V112" s="37">
        <f t="shared" si="13"/>
        <v>0.0010521294264305495</v>
      </c>
    </row>
    <row r="113" spans="1:22" ht="16.5">
      <c r="A113" s="37" t="s">
        <v>65</v>
      </c>
      <c r="B113" s="37">
        <f t="shared" si="12"/>
        <v>0.0010499640149226597</v>
      </c>
      <c r="U113" s="37" t="s">
        <v>65</v>
      </c>
      <c r="V113" s="37">
        <f t="shared" si="13"/>
        <v>0.0010508626895005834</v>
      </c>
    </row>
    <row r="114" spans="1:22" ht="16.5">
      <c r="A114" s="37" t="s">
        <v>66</v>
      </c>
      <c r="B114" s="37">
        <f t="shared" si="12"/>
        <v>0.0010482740987090293</v>
      </c>
      <c r="U114" s="37" t="s">
        <v>66</v>
      </c>
      <c r="V114" s="37">
        <f t="shared" si="13"/>
        <v>0.001049171326870963</v>
      </c>
    </row>
    <row r="115" spans="1:22" ht="16.5">
      <c r="A115" s="37" t="s">
        <v>67</v>
      </c>
      <c r="B115" s="37">
        <f t="shared" si="12"/>
        <v>0.0010461578630830224</v>
      </c>
      <c r="U115" s="37" t="s">
        <v>67</v>
      </c>
      <c r="V115" s="37">
        <f t="shared" si="13"/>
        <v>0.0010470532799379678</v>
      </c>
    </row>
    <row r="116" spans="1:22" ht="16.5">
      <c r="A116" s="37" t="s">
        <v>68</v>
      </c>
      <c r="B116" s="37">
        <f t="shared" si="12"/>
        <v>0.0010436127135054517</v>
      </c>
      <c r="U116" s="37" t="s">
        <v>68</v>
      </c>
      <c r="V116" s="37">
        <f t="shared" si="13"/>
        <v>0.001044505951941718</v>
      </c>
    </row>
    <row r="117" spans="1:22" ht="16.5">
      <c r="A117" s="37" t="s">
        <v>69</v>
      </c>
      <c r="B117" s="37">
        <f t="shared" si="12"/>
        <v>0.0010406355015922235</v>
      </c>
      <c r="U117" s="37" t="s">
        <v>69</v>
      </c>
      <c r="V117" s="37">
        <f t="shared" si="13"/>
        <v>0.0010415261918033875</v>
      </c>
    </row>
    <row r="118" spans="1:22" ht="16.5">
      <c r="A118" s="37" t="s">
        <v>70</v>
      </c>
      <c r="B118" s="37">
        <f t="shared" si="12"/>
        <v>0.0010372225052267456</v>
      </c>
      <c r="U118" s="37" t="s">
        <v>70</v>
      </c>
      <c r="V118" s="37">
        <f t="shared" si="13"/>
        <v>0.0010381102742205873</v>
      </c>
    </row>
    <row r="119" spans="1:22" ht="16.5">
      <c r="A119" s="37" t="s">
        <v>71</v>
      </c>
      <c r="B119" s="37">
        <f t="shared" si="12"/>
        <v>0.001033369404634317</v>
      </c>
      <c r="U119" s="37" t="s">
        <v>71</v>
      </c>
      <c r="V119" s="37">
        <f t="shared" si="13"/>
        <v>0.0010342538757212786</v>
      </c>
    </row>
    <row r="120" spans="1:22" ht="16.5">
      <c r="A120" s="37" t="s">
        <v>72</v>
      </c>
      <c r="B120" s="37">
        <f t="shared" si="12"/>
        <v>0.0010290712540495805</v>
      </c>
      <c r="U120" s="37" t="s">
        <v>72</v>
      </c>
      <c r="V120" s="37">
        <f t="shared" si="13"/>
        <v>0.0010299520463069747</v>
      </c>
    </row>
    <row r="121" spans="1:22" ht="16.5">
      <c r="A121" s="37" t="s">
        <v>73</v>
      </c>
      <c r="B121" s="37">
        <f t="shared" si="12"/>
        <v>0.0010243224485281652</v>
      </c>
      <c r="U121" s="37" t="s">
        <v>73</v>
      </c>
      <c r="V121" s="37">
        <f t="shared" si="13"/>
        <v>0.001025199176235978</v>
      </c>
    </row>
    <row r="122" spans="1:22" ht="16.5">
      <c r="A122" s="37" t="s">
        <v>74</v>
      </c>
      <c r="B122" s="37">
        <f t="shared" si="12"/>
        <v>0.001019116685360471</v>
      </c>
      <c r="U122" s="37" t="s">
        <v>74</v>
      </c>
      <c r="V122" s="37">
        <f t="shared" si="13"/>
        <v>0.0010199889574041363</v>
      </c>
    </row>
    <row r="123" spans="1:22" ht="16.5">
      <c r="A123" s="37" t="s">
        <v>75</v>
      </c>
      <c r="B123" s="37">
        <f t="shared" si="12"/>
        <v>0.0010134469194357486</v>
      </c>
      <c r="U123" s="37" t="s">
        <v>75</v>
      </c>
      <c r="V123" s="37">
        <f t="shared" si="13"/>
        <v>0.00101431433867072</v>
      </c>
    </row>
    <row r="124" spans="1:22" ht="16.5">
      <c r="A124" s="37" t="s">
        <v>76</v>
      </c>
      <c r="B124" s="37">
        <f t="shared" si="12"/>
        <v>0.001007305311774102</v>
      </c>
      <c r="U124" s="37" t="s">
        <v>76</v>
      </c>
      <c r="V124" s="37">
        <f t="shared" si="13"/>
        <v>0.0010081674743463744</v>
      </c>
    </row>
    <row r="125" spans="1:22" ht="16.5">
      <c r="A125" s="37" t="s">
        <v>77</v>
      </c>
      <c r="B125" s="37">
        <f t="shared" si="12"/>
        <v>0.0010006831702877145</v>
      </c>
      <c r="U125" s="37" t="s">
        <v>77</v>
      </c>
      <c r="V125" s="37">
        <f t="shared" si="13"/>
        <v>0.0010015396649036372</v>
      </c>
    </row>
    <row r="126" spans="1:22" ht="16.5">
      <c r="A126" s="37" t="s">
        <v>78</v>
      </c>
      <c r="B126" s="37">
        <f t="shared" si="12"/>
        <v>0.0009935708816432237</v>
      </c>
      <c r="U126" s="37" t="s">
        <v>78</v>
      </c>
      <c r="V126" s="37">
        <f t="shared" si="13"/>
        <v>0.0009944212887809997</v>
      </c>
    </row>
    <row r="127" spans="1:22" ht="16.5">
      <c r="A127" s="37" t="s">
        <v>79</v>
      </c>
      <c r="B127" s="37">
        <f t="shared" si="12"/>
        <v>0.0009859578328672155</v>
      </c>
      <c r="U127" s="37" t="s">
        <v>79</v>
      </c>
      <c r="V127" s="37">
        <f t="shared" si="13"/>
        <v>0.000986801723921299</v>
      </c>
    </row>
    <row r="128" spans="1:22" ht="16.5">
      <c r="A128" s="37" t="s">
        <v>80</v>
      </c>
      <c r="B128" s="37">
        <f t="shared" si="12"/>
        <v>0.0009778323210541107</v>
      </c>
      <c r="U128" s="37" t="s">
        <v>80</v>
      </c>
      <c r="V128" s="37">
        <f t="shared" si="13"/>
        <v>0.000978669257402323</v>
      </c>
    </row>
    <row r="129" spans="1:22" ht="16.5">
      <c r="A129" s="37" t="s">
        <v>81</v>
      </c>
      <c r="B129" s="37">
        <f t="shared" si="12"/>
        <v>0.0009691814491868782</v>
      </c>
      <c r="U129" s="37" t="s">
        <v>81</v>
      </c>
      <c r="V129" s="37">
        <f t="shared" si="13"/>
        <v>0.0009700109811683563</v>
      </c>
    </row>
    <row r="130" spans="1:22" ht="16.5">
      <c r="A130" s="37" t="s">
        <v>82</v>
      </c>
      <c r="B130" s="37">
        <f t="shared" si="12"/>
        <v>0.0009599910056468314</v>
      </c>
      <c r="U130" s="37" t="s">
        <v>82</v>
      </c>
      <c r="V130" s="37">
        <f t="shared" si="13"/>
        <v>0.0009608126714368481</v>
      </c>
    </row>
    <row r="131" spans="1:22" ht="16.5">
      <c r="A131" s="37" t="s">
        <v>83</v>
      </c>
      <c r="B131" s="37">
        <f t="shared" si="12"/>
        <v>0.0009502453244440605</v>
      </c>
      <c r="U131" s="37" t="s">
        <v>83</v>
      </c>
      <c r="V131" s="37">
        <f t="shared" si="13"/>
        <v>0.0009510586488092116</v>
      </c>
    </row>
    <row r="132" spans="1:22" ht="16.5">
      <c r="A132" s="37" t="s">
        <v>84</v>
      </c>
      <c r="B132" s="37">
        <f t="shared" si="12"/>
        <v>0.000939927122512339</v>
      </c>
      <c r="U132" s="37" t="s">
        <v>84</v>
      </c>
      <c r="V132" s="37">
        <f t="shared" si="13"/>
        <v>0.0009407316154264751</v>
      </c>
    </row>
    <row r="133" spans="1:22" ht="16.5">
      <c r="A133" s="37" t="s">
        <v>85</v>
      </c>
      <c r="B133" s="37">
        <f t="shared" si="12"/>
        <v>0.0009290173095357881</v>
      </c>
      <c r="U133" s="37" t="s">
        <v>85</v>
      </c>
      <c r="V133" s="37">
        <f t="shared" si="13"/>
        <v>0.0009298124646331679</v>
      </c>
    </row>
    <row r="134" spans="1:22" ht="16.5">
      <c r="A134" s="37" t="s">
        <v>86</v>
      </c>
      <c r="B134" s="37">
        <f t="shared" si="12"/>
        <v>0.0009174947646487761</v>
      </c>
      <c r="U134" s="37" t="s">
        <v>86</v>
      </c>
      <c r="V134" s="37">
        <f t="shared" si="13"/>
        <v>0.0009182800574861012</v>
      </c>
    </row>
    <row r="135" spans="1:22" ht="16.5">
      <c r="A135" s="37" t="s">
        <v>87</v>
      </c>
      <c r="B135" s="37">
        <f t="shared" si="12"/>
        <v>0.0009053360728911742</v>
      </c>
      <c r="U135" s="37" t="s">
        <v>87</v>
      </c>
      <c r="V135" s="37">
        <f t="shared" si="13"/>
        <v>0.0009061109589840509</v>
      </c>
    </row>
    <row r="136" spans="1:22" ht="16.5">
      <c r="A136" s="37" t="s">
        <v>88</v>
      </c>
      <c r="B136" s="37">
        <f t="shared" si="12"/>
        <v>0.0008925152123903337</v>
      </c>
      <c r="U136" s="37" t="s">
        <v>88</v>
      </c>
      <c r="V136" s="37">
        <f t="shared" si="13"/>
        <v>0.0008932791249819901</v>
      </c>
    </row>
    <row r="137" spans="1:22" ht="16.5">
      <c r="A137" s="37" t="s">
        <v>89</v>
      </c>
      <c r="B137" s="37">
        <f t="shared" si="12"/>
        <v>0.0008790031807149709</v>
      </c>
      <c r="U137" s="37" t="s">
        <v>89</v>
      </c>
      <c r="V137" s="37">
        <f t="shared" si="13"/>
        <v>0.0008797555282251675</v>
      </c>
    </row>
    <row r="138" spans="1:22" ht="16.5">
      <c r="A138" s="37" t="s">
        <v>90</v>
      </c>
      <c r="B138" s="37">
        <f t="shared" si="12"/>
        <v>0.0008647675454670356</v>
      </c>
      <c r="U138" s="37" t="s">
        <v>90</v>
      </c>
      <c r="V138" s="37">
        <f t="shared" si="13"/>
        <v>0.000865507708556322</v>
      </c>
    </row>
    <row r="139" spans="1:22" ht="16.5">
      <c r="A139" s="37" t="s">
        <v>91</v>
      </c>
      <c r="B139" s="37">
        <f t="shared" si="12"/>
        <v>0.0008497718996047699</v>
      </c>
      <c r="U139" s="37" t="s">
        <v>91</v>
      </c>
      <c r="V139" s="37">
        <f t="shared" si="13"/>
        <v>0.0008504992277725501</v>
      </c>
    </row>
    <row r="140" spans="1:22" ht="16.5">
      <c r="A140" s="37" t="s">
        <v>92</v>
      </c>
      <c r="B140" s="37">
        <f t="shared" si="12"/>
        <v>0.0008339751957190179</v>
      </c>
      <c r="U140" s="37" t="s">
        <v>92</v>
      </c>
      <c r="V140" s="37">
        <f t="shared" si="13"/>
        <v>0.0008346890033318119</v>
      </c>
    </row>
    <row r="141" spans="1:22" ht="16.5">
      <c r="A141" s="37" t="s">
        <v>93</v>
      </c>
      <c r="B141" s="37">
        <f t="shared" si="12"/>
        <v>0.0008173309247631622</v>
      </c>
      <c r="U141" s="37" t="s">
        <v>93</v>
      </c>
      <c r="V141" s="37">
        <f t="shared" si="13"/>
        <v>0.0008180304863799379</v>
      </c>
    </row>
    <row r="142" spans="1:22" ht="16.5">
      <c r="A142" s="37" t="s">
        <v>94</v>
      </c>
      <c r="B142" s="37">
        <f t="shared" si="12"/>
        <v>0.0007997860924155893</v>
      </c>
      <c r="U142" s="37" t="s">
        <v>94</v>
      </c>
      <c r="V142" s="37">
        <f t="shared" si="13"/>
        <v>0.0008004706372369506</v>
      </c>
    </row>
    <row r="143" spans="1:22" ht="16.5">
      <c r="A143" s="37" t="s">
        <v>95</v>
      </c>
      <c r="B143" s="37">
        <f t="shared" si="12"/>
        <v>0.0007812799285469062</v>
      </c>
      <c r="U143" s="37" t="s">
        <v>95</v>
      </c>
      <c r="V143" s="37">
        <f t="shared" si="13"/>
        <v>0.0007819486337597025</v>
      </c>
    </row>
    <row r="144" spans="1:22" ht="16.5">
      <c r="A144" s="37" t="s">
        <v>96</v>
      </c>
      <c r="B144" s="37">
        <f t="shared" si="12"/>
        <v>0.0007617422393328786</v>
      </c>
      <c r="U144" s="37" t="s">
        <v>96</v>
      </c>
      <c r="V144" s="37">
        <f t="shared" si="13"/>
        <v>0.0007623942220443714</v>
      </c>
    </row>
    <row r="145" spans="1:22" ht="16.5">
      <c r="A145" s="37" t="s">
        <v>97</v>
      </c>
      <c r="B145" s="37">
        <f t="shared" si="12"/>
        <v>0.0007410912727693406</v>
      </c>
      <c r="U145" s="37" t="s">
        <v>97</v>
      </c>
      <c r="V145" s="37">
        <f t="shared" si="13"/>
        <v>0.000741725580114443</v>
      </c>
    </row>
    <row r="146" spans="1:22" ht="16.5">
      <c r="A146" s="37" t="s">
        <v>98</v>
      </c>
      <c r="B146" s="37">
        <f t="shared" si="12"/>
        <v>0.0007192309089545612</v>
      </c>
      <c r="U146" s="37" t="s">
        <v>98</v>
      </c>
      <c r="V146" s="37">
        <f t="shared" si="13"/>
        <v>0.0007198465057982133</v>
      </c>
    </row>
    <row r="147" spans="1:22" ht="16.5">
      <c r="A147" s="37" t="s">
        <v>99</v>
      </c>
      <c r="B147" s="37">
        <f t="shared" si="12"/>
        <v>0.0006960468931132702</v>
      </c>
      <c r="U147" s="37" t="s">
        <v>99</v>
      </c>
      <c r="V147" s="37">
        <f t="shared" si="13"/>
        <v>0.0006966426465286192</v>
      </c>
    </row>
    <row r="148" spans="1:22" ht="16.5">
      <c r="A148" s="37" t="s">
        <v>100</v>
      </c>
      <c r="B148" s="37">
        <f t="shared" si="12"/>
        <v>0.0006714016779789328</v>
      </c>
      <c r="U148" s="37" t="s">
        <v>100</v>
      </c>
      <c r="V148" s="37">
        <f t="shared" si="13"/>
        <v>0.000671976337311062</v>
      </c>
    </row>
    <row r="149" spans="1:22" ht="16.5">
      <c r="A149" s="37" t="s">
        <v>101</v>
      </c>
      <c r="B149" s="37">
        <f t="shared" si="12"/>
        <v>0.0006451271882030625</v>
      </c>
      <c r="U149" s="37" t="s">
        <v>101</v>
      </c>
      <c r="V149" s="37">
        <f t="shared" si="13"/>
        <v>0.0006456793589397026</v>
      </c>
    </row>
    <row r="150" spans="1:22" ht="16.5">
      <c r="A150" s="37" t="s">
        <v>102</v>
      </c>
      <c r="B150" s="37">
        <f t="shared" si="12"/>
        <v>0.0006170143759050927</v>
      </c>
      <c r="U150" s="37" t="s">
        <v>102</v>
      </c>
      <c r="V150" s="37">
        <f t="shared" si="13"/>
        <v>0.0006175424846078279</v>
      </c>
    </row>
    <row r="151" spans="1:22" ht="16.5">
      <c r="A151" s="37" t="s">
        <v>103</v>
      </c>
      <c r="B151" s="37">
        <f t="shared" si="12"/>
        <v>0.0005867976242104177</v>
      </c>
      <c r="U151" s="37" t="s">
        <v>103</v>
      </c>
      <c r="V151" s="37">
        <f t="shared" si="13"/>
        <v>0.0005872998700967236</v>
      </c>
    </row>
    <row r="152" spans="1:22" ht="16.5">
      <c r="A152" s="37" t="s">
        <v>104</v>
      </c>
      <c r="B152" s="37">
        <f t="shared" si="12"/>
        <v>0.0005541304815560496</v>
      </c>
      <c r="U152" s="37" t="s">
        <v>104</v>
      </c>
      <c r="V152" s="37">
        <f t="shared" si="13"/>
        <v>0.0005546047673120847</v>
      </c>
    </row>
    <row r="153" spans="1:22" ht="16.5">
      <c r="A153" s="37" t="s">
        <v>105</v>
      </c>
      <c r="B153" s="37">
        <f t="shared" si="12"/>
        <v>0.0005185459410010111</v>
      </c>
      <c r="U153" s="37" t="s">
        <v>105</v>
      </c>
      <c r="V153" s="37">
        <f t="shared" si="13"/>
        <v>0.0005189897695970774</v>
      </c>
    </row>
    <row r="154" spans="1:22" ht="16.5">
      <c r="A154" s="37" t="s">
        <v>106</v>
      </c>
      <c r="B154" s="37">
        <f t="shared" si="12"/>
        <v>0.0004793870774871437</v>
      </c>
      <c r="U154" s="37" t="s">
        <v>106</v>
      </c>
      <c r="V154" s="37">
        <f t="shared" si="13"/>
        <v>0.0004797973896248932</v>
      </c>
    </row>
    <row r="155" spans="1:22" ht="16.5">
      <c r="A155" s="37" t="s">
        <v>107</v>
      </c>
      <c r="B155" s="37">
        <f t="shared" si="12"/>
        <v>0.0004356750987496596</v>
      </c>
      <c r="U155" s="37" t="s">
        <v>107</v>
      </c>
      <c r="V155" s="37">
        <f t="shared" si="13"/>
        <v>0.00043604799737277075</v>
      </c>
    </row>
    <row r="156" spans="1:22" ht="16.5">
      <c r="A156" s="37" t="s">
        <v>108</v>
      </c>
      <c r="B156" s="37">
        <f t="shared" si="12"/>
        <v>0.0003858264003130979</v>
      </c>
      <c r="U156" s="37" t="s">
        <v>108</v>
      </c>
      <c r="V156" s="37">
        <f t="shared" si="13"/>
        <v>0.00038615663294252664</v>
      </c>
    </row>
    <row r="157" spans="1:22" ht="16.5">
      <c r="A157" s="37" t="s">
        <v>109</v>
      </c>
      <c r="B157" s="37">
        <f t="shared" si="12"/>
        <v>0.0003269238200919194</v>
      </c>
      <c r="U157" s="37" t="s">
        <v>109</v>
      </c>
      <c r="V157" s="37">
        <f t="shared" si="13"/>
        <v>0.00032720363742075987</v>
      </c>
    </row>
    <row r="158" spans="1:22" ht="16.5">
      <c r="A158" s="37" t="s">
        <v>110</v>
      </c>
      <c r="B158" s="37">
        <f t="shared" si="12"/>
        <v>0.00025209615490854654</v>
      </c>
      <c r="U158" s="37" t="s">
        <v>110</v>
      </c>
      <c r="V158" s="37">
        <f t="shared" si="13"/>
        <v>0.0002523119264991806</v>
      </c>
    </row>
    <row r="159" spans="1:22" ht="16.5">
      <c r="A159" s="37" t="s">
        <v>111</v>
      </c>
      <c r="B159" s="37">
        <f t="shared" si="12"/>
        <v>0.00010473228510122015</v>
      </c>
      <c r="U159" s="37" t="s">
        <v>111</v>
      </c>
      <c r="V159" s="37">
        <f t="shared" si="13"/>
        <v>0.00010482192649918288</v>
      </c>
    </row>
    <row r="160" spans="1:22" ht="16.5">
      <c r="A160" s="37" t="s">
        <v>112</v>
      </c>
      <c r="B160" s="37">
        <f t="shared" si="12"/>
        <v>0</v>
      </c>
      <c r="U160" s="37" t="s">
        <v>112</v>
      </c>
      <c r="V160" s="37">
        <f t="shared" si="13"/>
        <v>0</v>
      </c>
    </row>
    <row r="164" ht="16.5">
      <c r="A164" s="31"/>
    </row>
    <row r="165" ht="16.5">
      <c r="A165" s="31"/>
    </row>
  </sheetData>
  <sheetProtection selectLockedCells="1" selectUnlockedCells="1"/>
  <hyperlinks>
    <hyperlink ref="N32" r:id="rId1" display="https://wind-data.ch/tools/luftdichte.php"/>
    <hyperlink ref="AH32" r:id="rId2" display="https://wind-data.ch/tools/luftdichte.php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R157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7" width="11.421875" style="21" customWidth="1"/>
    <col min="8" max="8" width="13.421875" style="21" customWidth="1"/>
    <col min="9" max="21" width="11.421875" style="21" customWidth="1"/>
    <col min="22" max="22" width="19.00390625" style="21" customWidth="1"/>
    <col min="23" max="70" width="11.421875" style="21" customWidth="1"/>
    <col min="71" max="16384" width="10.57421875" style="59" customWidth="1"/>
  </cols>
  <sheetData>
    <row r="2" ht="18.75">
      <c r="A2" s="66" t="s">
        <v>0</v>
      </c>
    </row>
    <row r="3" ht="16.5">
      <c r="A3" s="20" t="s">
        <v>1</v>
      </c>
    </row>
    <row r="4" ht="16.5">
      <c r="A4" s="20" t="s">
        <v>2</v>
      </c>
    </row>
    <row r="5" ht="16.5">
      <c r="A5" s="20"/>
    </row>
    <row r="6" ht="16.5">
      <c r="A6" s="20" t="s">
        <v>125</v>
      </c>
    </row>
    <row r="7" spans="1:15" ht="16.5">
      <c r="A7" s="20"/>
      <c r="B7" s="67" t="s">
        <v>3</v>
      </c>
      <c r="C7" s="68"/>
      <c r="D7" s="68"/>
      <c r="E7" s="68"/>
      <c r="F7" s="68"/>
      <c r="G7" s="68" t="s">
        <v>4</v>
      </c>
      <c r="H7" s="68"/>
      <c r="I7" s="68"/>
      <c r="J7" s="68"/>
      <c r="K7" s="68"/>
      <c r="L7" s="68"/>
      <c r="M7" s="68"/>
      <c r="N7" s="68"/>
      <c r="O7" s="69"/>
    </row>
    <row r="8" spans="1:15" ht="16.5">
      <c r="A8" s="20"/>
      <c r="B8" s="70" t="s">
        <v>5</v>
      </c>
      <c r="C8" s="71"/>
      <c r="D8" s="71"/>
      <c r="E8" s="71"/>
      <c r="F8" s="71"/>
      <c r="G8" s="71" t="s">
        <v>6</v>
      </c>
      <c r="H8" s="71"/>
      <c r="I8" s="71"/>
      <c r="J8" s="71"/>
      <c r="K8" s="71"/>
      <c r="L8" s="71"/>
      <c r="M8" s="71"/>
      <c r="N8" s="71"/>
      <c r="O8" s="72"/>
    </row>
    <row r="10" spans="3:19" ht="18">
      <c r="C10" s="23" t="s">
        <v>126</v>
      </c>
      <c r="D10" s="51">
        <v>1</v>
      </c>
      <c r="F10" s="21" t="s">
        <v>127</v>
      </c>
      <c r="S10" s="59"/>
    </row>
    <row r="11" spans="2:19" ht="16.5">
      <c r="B11" s="73"/>
      <c r="C11" s="23" t="s">
        <v>7</v>
      </c>
      <c r="D11" s="48">
        <v>2.525</v>
      </c>
      <c r="E11" s="74" t="s">
        <v>8</v>
      </c>
      <c r="F11" s="50">
        <f>D11*2</f>
        <v>5.05</v>
      </c>
      <c r="G11" s="20" t="s">
        <v>9</v>
      </c>
      <c r="H11" s="20"/>
      <c r="I11" s="20"/>
      <c r="S11" s="59"/>
    </row>
    <row r="12" spans="2:19" ht="16.5">
      <c r="B12" s="73"/>
      <c r="C12" s="23" t="s">
        <v>10</v>
      </c>
      <c r="D12" s="48">
        <v>0.245</v>
      </c>
      <c r="E12" s="74"/>
      <c r="S12" s="59"/>
    </row>
    <row r="13" spans="2:5" ht="16.5">
      <c r="B13" s="73"/>
      <c r="C13" s="23"/>
      <c r="D13"/>
      <c r="E13" s="74"/>
    </row>
    <row r="14" spans="2:3" ht="16.5">
      <c r="B14" s="73"/>
      <c r="C14" s="75"/>
    </row>
    <row r="16" spans="4:70" ht="16.5">
      <c r="D16" s="20"/>
      <c r="G16" s="76"/>
      <c r="I16" s="20" t="s">
        <v>15</v>
      </c>
      <c r="K16" s="25"/>
      <c r="L16" s="25"/>
      <c r="M16" s="59"/>
      <c r="N16" s="23" t="s">
        <v>16</v>
      </c>
      <c r="Q16" s="20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</row>
    <row r="17" spans="2:70" ht="16.5">
      <c r="B17" s="20" t="s">
        <v>18</v>
      </c>
      <c r="C17" s="20" t="s">
        <v>19</v>
      </c>
      <c r="D17" s="20" t="s">
        <v>20</v>
      </c>
      <c r="E17" s="20" t="s">
        <v>21</v>
      </c>
      <c r="F17" s="77" t="s">
        <v>29</v>
      </c>
      <c r="G17" s="78" t="s">
        <v>30</v>
      </c>
      <c r="H17" s="23" t="s">
        <v>24</v>
      </c>
      <c r="I17" s="23" t="s">
        <v>31</v>
      </c>
      <c r="J17" s="23" t="s">
        <v>26</v>
      </c>
      <c r="K17" s="23"/>
      <c r="L17" s="59"/>
      <c r="N17" s="75" t="s">
        <v>27</v>
      </c>
      <c r="O17" s="48">
        <v>1.1</v>
      </c>
      <c r="P17" s="21" t="s">
        <v>28</v>
      </c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</row>
    <row r="18" spans="2:70" ht="16.5">
      <c r="B18" s="21">
        <v>1</v>
      </c>
      <c r="C18" s="21">
        <v>1</v>
      </c>
      <c r="D18" s="50">
        <f aca="true" t="shared" si="0" ref="D18:D68">$D$11/50*(C18-1)</f>
        <v>0</v>
      </c>
      <c r="E18" s="50">
        <f aca="true" t="shared" si="1" ref="E18:E68">$D$12*POWER(1-POWER((2*D18/$D$11/2),2),D$10)</f>
        <v>0.245</v>
      </c>
      <c r="F18" s="54"/>
      <c r="G18" s="55"/>
      <c r="H18" s="54">
        <f aca="true" t="shared" si="2" ref="H18:H68">(D19-D18)*((E18+E19)/2)</f>
        <v>0.0123700255</v>
      </c>
      <c r="I18" s="25">
        <f aca="true" t="shared" si="3" ref="I18:I68">D18</f>
        <v>0</v>
      </c>
      <c r="J18" s="25">
        <f aca="true" t="shared" si="4" ref="J18:J68">E18</f>
        <v>0.245</v>
      </c>
      <c r="K18" s="59"/>
      <c r="L18" s="59"/>
      <c r="N18" s="75" t="s">
        <v>32</v>
      </c>
      <c r="O18" s="48">
        <v>14</v>
      </c>
      <c r="P18" s="75" t="s">
        <v>33</v>
      </c>
      <c r="Q18" s="50">
        <f>O18*3.6</f>
        <v>50.4</v>
      </c>
      <c r="R18" s="21" t="s">
        <v>34</v>
      </c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</row>
    <row r="19" spans="2:70" ht="16.5">
      <c r="B19" s="21">
        <v>2</v>
      </c>
      <c r="C19" s="21">
        <v>2</v>
      </c>
      <c r="D19" s="50">
        <f t="shared" si="0"/>
        <v>0.050499999999999996</v>
      </c>
      <c r="E19" s="50">
        <f t="shared" si="1"/>
        <v>0.244902</v>
      </c>
      <c r="F19" s="54">
        <f aca="true" t="shared" si="5" ref="F19:F68">E18-E19</f>
        <v>9.799999999998699E-05</v>
      </c>
      <c r="G19" s="55">
        <f aca="true" t="shared" si="6" ref="G19:G68">100-(E19/E18*100)</f>
        <v>0.03999999999999204</v>
      </c>
      <c r="H19" s="54">
        <f t="shared" si="2"/>
        <v>0.012360127499999998</v>
      </c>
      <c r="I19" s="25">
        <f t="shared" si="3"/>
        <v>0.050499999999999996</v>
      </c>
      <c r="J19" s="25">
        <f t="shared" si="4"/>
        <v>0.244902</v>
      </c>
      <c r="K19" s="59"/>
      <c r="L19" s="59"/>
      <c r="N19" s="75" t="s">
        <v>35</v>
      </c>
      <c r="O19" s="48">
        <v>0.5</v>
      </c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</row>
    <row r="20" spans="2:70" ht="16.5">
      <c r="B20" s="21">
        <v>3</v>
      </c>
      <c r="C20" s="21">
        <v>3</v>
      </c>
      <c r="D20" s="50">
        <f t="shared" si="0"/>
        <v>0.10099999999999999</v>
      </c>
      <c r="E20" s="50">
        <f t="shared" si="1"/>
        <v>0.244608</v>
      </c>
      <c r="F20" s="54">
        <f t="shared" si="5"/>
        <v>0.00029400000000001647</v>
      </c>
      <c r="G20" s="55">
        <f t="shared" si="6"/>
        <v>0.12004801920768671</v>
      </c>
      <c r="H20" s="54">
        <f t="shared" si="2"/>
        <v>0.012340331500000001</v>
      </c>
      <c r="I20" s="25">
        <f t="shared" si="3"/>
        <v>0.10099999999999999</v>
      </c>
      <c r="J20" s="25">
        <f t="shared" si="4"/>
        <v>0.244608</v>
      </c>
      <c r="K20" s="59"/>
      <c r="L20" s="59"/>
      <c r="N20" s="75" t="s">
        <v>36</v>
      </c>
      <c r="O20" s="25">
        <f>H70</f>
        <v>0.8247508499999999</v>
      </c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</row>
    <row r="21" spans="2:70" ht="16.5">
      <c r="B21" s="21">
        <v>4</v>
      </c>
      <c r="C21" s="21">
        <v>4</v>
      </c>
      <c r="D21" s="50">
        <f t="shared" si="0"/>
        <v>0.1515</v>
      </c>
      <c r="E21" s="50">
        <f t="shared" si="1"/>
        <v>0.24411799999999997</v>
      </c>
      <c r="F21" s="54">
        <f t="shared" si="5"/>
        <v>0.0004900000000000182</v>
      </c>
      <c r="G21" s="55">
        <f t="shared" si="6"/>
        <v>0.200320512820511</v>
      </c>
      <c r="H21" s="54">
        <f t="shared" si="2"/>
        <v>0.012310637499999997</v>
      </c>
      <c r="I21" s="25">
        <f t="shared" si="3"/>
        <v>0.1515</v>
      </c>
      <c r="J21" s="25">
        <f t="shared" si="4"/>
        <v>0.24411799999999997</v>
      </c>
      <c r="K21" s="59"/>
      <c r="L21" s="59"/>
      <c r="N21" s="23" t="s">
        <v>37</v>
      </c>
      <c r="O21" s="50">
        <f>O17/2*POWER(O18,2)*O19*O20/9.81</f>
        <v>4.531505689602446</v>
      </c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</row>
    <row r="22" spans="2:70" ht="16.5">
      <c r="B22" s="21">
        <v>5</v>
      </c>
      <c r="C22" s="21">
        <v>5</v>
      </c>
      <c r="D22" s="50">
        <f t="shared" si="0"/>
        <v>0.20199999999999999</v>
      </c>
      <c r="E22" s="50">
        <f t="shared" si="1"/>
        <v>0.243432</v>
      </c>
      <c r="F22" s="54">
        <f t="shared" si="5"/>
        <v>0.0006859999999999644</v>
      </c>
      <c r="G22" s="55">
        <f t="shared" si="6"/>
        <v>0.28101164191086525</v>
      </c>
      <c r="H22" s="54">
        <f t="shared" si="2"/>
        <v>0.012271045500000004</v>
      </c>
      <c r="I22" s="25">
        <f t="shared" si="3"/>
        <v>0.20199999999999999</v>
      </c>
      <c r="J22" s="25">
        <f t="shared" si="4"/>
        <v>0.243432</v>
      </c>
      <c r="K22" s="59"/>
      <c r="L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</row>
    <row r="23" spans="2:70" ht="16.5">
      <c r="B23" s="21">
        <v>6</v>
      </c>
      <c r="C23" s="21">
        <v>6</v>
      </c>
      <c r="D23" s="50">
        <f t="shared" si="0"/>
        <v>0.2525</v>
      </c>
      <c r="E23" s="50">
        <f t="shared" si="1"/>
        <v>0.24255</v>
      </c>
      <c r="F23" s="54">
        <f t="shared" si="5"/>
        <v>0.0008820000000000217</v>
      </c>
      <c r="G23" s="55">
        <f t="shared" si="6"/>
        <v>0.36231884057971797</v>
      </c>
      <c r="H23" s="54">
        <f t="shared" si="2"/>
        <v>0.012221555499999997</v>
      </c>
      <c r="I23" s="25">
        <f t="shared" si="3"/>
        <v>0.2525</v>
      </c>
      <c r="J23" s="25">
        <f t="shared" si="4"/>
        <v>0.24255</v>
      </c>
      <c r="K23" s="59"/>
      <c r="L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</row>
    <row r="24" spans="2:70" ht="16.5">
      <c r="B24" s="21">
        <v>7</v>
      </c>
      <c r="C24" s="21">
        <v>7</v>
      </c>
      <c r="D24" s="50">
        <f t="shared" si="0"/>
        <v>0.303</v>
      </c>
      <c r="E24" s="50">
        <f t="shared" si="1"/>
        <v>0.241472</v>
      </c>
      <c r="F24" s="54">
        <f t="shared" si="5"/>
        <v>0.0010779999999999956</v>
      </c>
      <c r="G24" s="55">
        <f t="shared" si="6"/>
        <v>0.44444444444444287</v>
      </c>
      <c r="H24" s="54">
        <f t="shared" si="2"/>
        <v>0.012162167499999998</v>
      </c>
      <c r="I24" s="25">
        <f t="shared" si="3"/>
        <v>0.303</v>
      </c>
      <c r="J24" s="25">
        <f t="shared" si="4"/>
        <v>0.241472</v>
      </c>
      <c r="K24" s="59"/>
      <c r="L24" s="59"/>
      <c r="M24" s="79" t="s">
        <v>128</v>
      </c>
      <c r="P24" s="59"/>
      <c r="Q24" s="23"/>
      <c r="R24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</row>
    <row r="25" spans="2:70" ht="16.5">
      <c r="B25" s="21">
        <v>8</v>
      </c>
      <c r="C25" s="21">
        <v>8</v>
      </c>
      <c r="D25" s="50">
        <f t="shared" si="0"/>
        <v>0.3535</v>
      </c>
      <c r="E25" s="50">
        <f t="shared" si="1"/>
        <v>0.240198</v>
      </c>
      <c r="F25" s="54">
        <f t="shared" si="5"/>
        <v>0.0012739999999999974</v>
      </c>
      <c r="G25" s="55">
        <f t="shared" si="6"/>
        <v>0.527597402597408</v>
      </c>
      <c r="H25" s="54">
        <f t="shared" si="2"/>
        <v>0.012092881499999996</v>
      </c>
      <c r="I25" s="25">
        <f t="shared" si="3"/>
        <v>0.3535</v>
      </c>
      <c r="J25" s="25">
        <f t="shared" si="4"/>
        <v>0.240198</v>
      </c>
      <c r="K25" s="59"/>
      <c r="L25" s="59"/>
      <c r="N25" s="23" t="s">
        <v>39</v>
      </c>
      <c r="O25" s="58">
        <f>POWER(O19,2)/(3.14159*(POWER((2*D11),2)/H70))</f>
        <v>0.002573537603570167</v>
      </c>
      <c r="Q25" s="23"/>
      <c r="R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</row>
    <row r="26" spans="2:70" ht="16.5">
      <c r="B26" s="21">
        <v>9</v>
      </c>
      <c r="C26" s="21">
        <v>9</v>
      </c>
      <c r="D26" s="50">
        <f t="shared" si="0"/>
        <v>0.40399999999999997</v>
      </c>
      <c r="E26" s="50">
        <f t="shared" si="1"/>
        <v>0.238728</v>
      </c>
      <c r="F26" s="54">
        <f t="shared" si="5"/>
        <v>0.001469999999999999</v>
      </c>
      <c r="G26" s="55">
        <f t="shared" si="6"/>
        <v>0.6119951040391669</v>
      </c>
      <c r="H26" s="54">
        <f t="shared" si="2"/>
        <v>0.012013697499999997</v>
      </c>
      <c r="I26" s="25">
        <f t="shared" si="3"/>
        <v>0.40399999999999997</v>
      </c>
      <c r="J26" s="25">
        <f t="shared" si="4"/>
        <v>0.238728</v>
      </c>
      <c r="K26" s="59"/>
      <c r="L26" s="59"/>
      <c r="M26" s="79" t="s">
        <v>129</v>
      </c>
      <c r="P26" s="59"/>
      <c r="Q26" s="59"/>
      <c r="R26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</row>
    <row r="27" spans="2:70" ht="16.5">
      <c r="B27" s="21">
        <v>10</v>
      </c>
      <c r="C27" s="21">
        <v>10</v>
      </c>
      <c r="D27" s="50">
        <f t="shared" si="0"/>
        <v>0.45449999999999996</v>
      </c>
      <c r="E27" s="50">
        <f t="shared" si="1"/>
        <v>0.237062</v>
      </c>
      <c r="F27" s="54">
        <f t="shared" si="5"/>
        <v>0.0016660000000000008</v>
      </c>
      <c r="G27" s="55">
        <f t="shared" si="6"/>
        <v>0.6978653530377699</v>
      </c>
      <c r="H27" s="54">
        <f t="shared" si="2"/>
        <v>0.01192461550000001</v>
      </c>
      <c r="I27" s="25">
        <f t="shared" si="3"/>
        <v>0.45449999999999996</v>
      </c>
      <c r="J27" s="25">
        <f t="shared" si="4"/>
        <v>0.237062</v>
      </c>
      <c r="K27" s="59"/>
      <c r="L27" s="59"/>
      <c r="N27" s="23" t="s">
        <v>42</v>
      </c>
      <c r="O27" s="50">
        <f>O25*H70*(O17*POWER(O18,2)/2)/9.81</f>
        <v>0.023324000585968112</v>
      </c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</row>
    <row r="28" spans="2:70" ht="16.5">
      <c r="B28" s="21">
        <v>11</v>
      </c>
      <c r="C28" s="21">
        <v>11</v>
      </c>
      <c r="D28" s="50">
        <f t="shared" si="0"/>
        <v>0.505</v>
      </c>
      <c r="E28" s="50">
        <f t="shared" si="1"/>
        <v>0.2352</v>
      </c>
      <c r="F28" s="54">
        <f t="shared" si="5"/>
        <v>0.0018620000000000025</v>
      </c>
      <c r="G28" s="55">
        <f t="shared" si="6"/>
        <v>0.7854485324514258</v>
      </c>
      <c r="H28" s="54">
        <f t="shared" si="2"/>
        <v>0.011825635499999997</v>
      </c>
      <c r="I28" s="25">
        <f t="shared" si="3"/>
        <v>0.505</v>
      </c>
      <c r="J28" s="25">
        <f t="shared" si="4"/>
        <v>0.2352</v>
      </c>
      <c r="K28" s="59"/>
      <c r="L28" s="59"/>
      <c r="M28" s="76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2:70" ht="16.5">
      <c r="B29" s="21">
        <v>12</v>
      </c>
      <c r="C29" s="21">
        <v>12</v>
      </c>
      <c r="D29" s="50">
        <f t="shared" si="0"/>
        <v>0.5555</v>
      </c>
      <c r="E29" s="50">
        <f t="shared" si="1"/>
        <v>0.233142</v>
      </c>
      <c r="F29" s="54">
        <f t="shared" si="5"/>
        <v>0.0020580000000000043</v>
      </c>
      <c r="G29" s="55">
        <f t="shared" si="6"/>
        <v>0.875</v>
      </c>
      <c r="H29" s="54">
        <f t="shared" si="2"/>
        <v>0.011716757499999998</v>
      </c>
      <c r="I29" s="25">
        <f t="shared" si="3"/>
        <v>0.5555</v>
      </c>
      <c r="J29" s="25">
        <f t="shared" si="4"/>
        <v>0.233142</v>
      </c>
      <c r="K29" s="59"/>
      <c r="L29" s="59"/>
      <c r="M29" s="76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</row>
    <row r="30" spans="2:70" ht="18">
      <c r="B30" s="21">
        <v>13</v>
      </c>
      <c r="C30" s="21">
        <v>13</v>
      </c>
      <c r="D30" s="50">
        <f t="shared" si="0"/>
        <v>0.606</v>
      </c>
      <c r="E30" s="50">
        <f t="shared" si="1"/>
        <v>0.230888</v>
      </c>
      <c r="F30" s="54">
        <f t="shared" si="5"/>
        <v>0.0022539999999999782</v>
      </c>
      <c r="G30" s="55">
        <f t="shared" si="6"/>
        <v>0.96679277007145</v>
      </c>
      <c r="H30" s="54">
        <f t="shared" si="2"/>
        <v>0.011597981499999998</v>
      </c>
      <c r="I30" s="25">
        <f t="shared" si="3"/>
        <v>0.606</v>
      </c>
      <c r="J30" s="25">
        <f t="shared" si="4"/>
        <v>0.230888</v>
      </c>
      <c r="K30" s="59"/>
      <c r="L30" s="59"/>
      <c r="M30" s="21" t="s">
        <v>43</v>
      </c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</row>
    <row r="31" spans="2:70" ht="16.5">
      <c r="B31" s="21">
        <v>14</v>
      </c>
      <c r="C31" s="21">
        <v>14</v>
      </c>
      <c r="D31" s="50">
        <f t="shared" si="0"/>
        <v>0.6565</v>
      </c>
      <c r="E31" s="50">
        <f t="shared" si="1"/>
        <v>0.228438</v>
      </c>
      <c r="F31" s="54">
        <f t="shared" si="5"/>
        <v>0.0024500000000000077</v>
      </c>
      <c r="G31" s="55">
        <f t="shared" si="6"/>
        <v>1.0611205432937254</v>
      </c>
      <c r="H31" s="54">
        <f t="shared" si="2"/>
        <v>0.011469307499999998</v>
      </c>
      <c r="I31" s="25">
        <f t="shared" si="3"/>
        <v>0.6565</v>
      </c>
      <c r="J31" s="25">
        <f t="shared" si="4"/>
        <v>0.228438</v>
      </c>
      <c r="K31" s="59"/>
      <c r="L31" s="59"/>
      <c r="M31" s="21" t="s">
        <v>44</v>
      </c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</row>
    <row r="32" spans="2:70" ht="18">
      <c r="B32" s="21">
        <v>15</v>
      </c>
      <c r="C32" s="21">
        <v>15</v>
      </c>
      <c r="D32" s="50">
        <f t="shared" si="0"/>
        <v>0.707</v>
      </c>
      <c r="E32" s="50">
        <f t="shared" si="1"/>
        <v>0.225792</v>
      </c>
      <c r="F32" s="54">
        <f t="shared" si="5"/>
        <v>0.0026460000000000095</v>
      </c>
      <c r="G32" s="55">
        <f t="shared" si="6"/>
        <v>1.158301158301171</v>
      </c>
      <c r="H32" s="54">
        <f t="shared" si="2"/>
        <v>0.011330735499999998</v>
      </c>
      <c r="I32" s="25">
        <f t="shared" si="3"/>
        <v>0.707</v>
      </c>
      <c r="J32" s="25">
        <f t="shared" si="4"/>
        <v>0.225792</v>
      </c>
      <c r="K32" s="59"/>
      <c r="L32" s="59"/>
      <c r="M32" s="80" t="s">
        <v>45</v>
      </c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</row>
    <row r="33" spans="2:70" ht="16.5">
      <c r="B33" s="21">
        <v>16</v>
      </c>
      <c r="C33" s="21">
        <v>16</v>
      </c>
      <c r="D33" s="50">
        <f t="shared" si="0"/>
        <v>0.7575</v>
      </c>
      <c r="E33" s="50">
        <f t="shared" si="1"/>
        <v>0.22295</v>
      </c>
      <c r="F33" s="54">
        <f t="shared" si="5"/>
        <v>0.0028419999999999834</v>
      </c>
      <c r="G33" s="55">
        <f t="shared" si="6"/>
        <v>1.258680555555543</v>
      </c>
      <c r="H33" s="54">
        <f t="shared" si="2"/>
        <v>0.011182265499999997</v>
      </c>
      <c r="I33" s="25">
        <f t="shared" si="3"/>
        <v>0.7575</v>
      </c>
      <c r="J33" s="25">
        <f t="shared" si="4"/>
        <v>0.22295</v>
      </c>
      <c r="K33" s="59"/>
      <c r="L33" s="59"/>
      <c r="M33" s="76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</row>
    <row r="34" spans="2:70" ht="16.5">
      <c r="B34" s="21">
        <v>17</v>
      </c>
      <c r="C34" s="21">
        <v>17</v>
      </c>
      <c r="D34" s="50">
        <f t="shared" si="0"/>
        <v>0.8079999999999999</v>
      </c>
      <c r="E34" s="50">
        <f t="shared" si="1"/>
        <v>0.219912</v>
      </c>
      <c r="F34" s="54">
        <f t="shared" si="5"/>
        <v>0.003038000000000013</v>
      </c>
      <c r="G34" s="55">
        <f t="shared" si="6"/>
        <v>1.3626373626373578</v>
      </c>
      <c r="H34" s="54">
        <f t="shared" si="2"/>
        <v>0.0110238975</v>
      </c>
      <c r="I34" s="25">
        <f t="shared" si="3"/>
        <v>0.8079999999999999</v>
      </c>
      <c r="J34" s="25">
        <f t="shared" si="4"/>
        <v>0.219912</v>
      </c>
      <c r="K34" s="59"/>
      <c r="L34" s="59"/>
      <c r="M34" s="76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</row>
    <row r="35" spans="2:70" ht="16.5">
      <c r="B35" s="21">
        <v>18</v>
      </c>
      <c r="C35" s="21">
        <v>18</v>
      </c>
      <c r="D35" s="50">
        <f t="shared" si="0"/>
        <v>0.8584999999999999</v>
      </c>
      <c r="E35" s="50">
        <f t="shared" si="1"/>
        <v>0.216678</v>
      </c>
      <c r="F35" s="54">
        <f t="shared" si="5"/>
        <v>0.003233999999999987</v>
      </c>
      <c r="G35" s="55">
        <f t="shared" si="6"/>
        <v>1.470588235294116</v>
      </c>
      <c r="H35" s="54">
        <f t="shared" si="2"/>
        <v>0.010855631499999999</v>
      </c>
      <c r="I35" s="25">
        <f t="shared" si="3"/>
        <v>0.8584999999999999</v>
      </c>
      <c r="J35" s="25">
        <f t="shared" si="4"/>
        <v>0.216678</v>
      </c>
      <c r="K35" s="59"/>
      <c r="L35" s="59"/>
      <c r="M35" s="59"/>
      <c r="O35" s="81" t="s">
        <v>46</v>
      </c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</row>
    <row r="36" spans="2:70" ht="16.5">
      <c r="B36" s="21">
        <v>19</v>
      </c>
      <c r="C36" s="21">
        <v>19</v>
      </c>
      <c r="D36" s="50">
        <f t="shared" si="0"/>
        <v>0.9089999999999999</v>
      </c>
      <c r="E36" s="50">
        <f t="shared" si="1"/>
        <v>0.21324800000000002</v>
      </c>
      <c r="F36" s="54">
        <f t="shared" si="5"/>
        <v>0.0034299999999999886</v>
      </c>
      <c r="G36" s="55">
        <f t="shared" si="6"/>
        <v>1.5829941203075464</v>
      </c>
      <c r="H36" s="54">
        <f t="shared" si="2"/>
        <v>0.010677467499999998</v>
      </c>
      <c r="I36" s="25">
        <f t="shared" si="3"/>
        <v>0.9089999999999999</v>
      </c>
      <c r="J36" s="25">
        <f t="shared" si="4"/>
        <v>0.21324800000000002</v>
      </c>
      <c r="K36" s="59"/>
      <c r="L36" s="59"/>
      <c r="M36" s="76"/>
      <c r="O36" s="58">
        <f>POWER(F11,2)/O20</f>
        <v>30.921459492888065</v>
      </c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</row>
    <row r="37" spans="2:70" ht="16.5">
      <c r="B37" s="21">
        <v>20</v>
      </c>
      <c r="C37" s="21">
        <v>20</v>
      </c>
      <c r="D37" s="50">
        <f t="shared" si="0"/>
        <v>0.9594999999999999</v>
      </c>
      <c r="E37" s="50">
        <f t="shared" si="1"/>
        <v>0.209622</v>
      </c>
      <c r="F37" s="54">
        <f t="shared" si="5"/>
        <v>0.003626000000000018</v>
      </c>
      <c r="G37" s="55">
        <f t="shared" si="6"/>
        <v>1.700367647058826</v>
      </c>
      <c r="H37" s="54">
        <f t="shared" si="2"/>
        <v>0.010489405500000019</v>
      </c>
      <c r="I37" s="25">
        <f t="shared" si="3"/>
        <v>0.9594999999999999</v>
      </c>
      <c r="J37" s="25">
        <f t="shared" si="4"/>
        <v>0.209622</v>
      </c>
      <c r="K37" s="59"/>
      <c r="L37" s="59"/>
      <c r="M37" s="76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</row>
    <row r="38" spans="2:70" ht="16.5">
      <c r="B38" s="21">
        <v>21</v>
      </c>
      <c r="C38" s="21">
        <v>21</v>
      </c>
      <c r="D38" s="50">
        <f t="shared" si="0"/>
        <v>1.01</v>
      </c>
      <c r="E38" s="50">
        <f t="shared" si="1"/>
        <v>0.20579999999999998</v>
      </c>
      <c r="F38" s="54">
        <f t="shared" si="5"/>
        <v>0.00382200000000002</v>
      </c>
      <c r="G38" s="55">
        <f t="shared" si="6"/>
        <v>1.8232819074333975</v>
      </c>
      <c r="H38" s="54">
        <f t="shared" si="2"/>
        <v>0.010291445499999998</v>
      </c>
      <c r="I38" s="25">
        <f t="shared" si="3"/>
        <v>1.01</v>
      </c>
      <c r="J38" s="25">
        <f t="shared" si="4"/>
        <v>0.20579999999999998</v>
      </c>
      <c r="K38" s="59"/>
      <c r="L38" s="59"/>
      <c r="M38" s="76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</row>
    <row r="39" spans="2:70" ht="16.5">
      <c r="B39" s="21">
        <v>22</v>
      </c>
      <c r="C39" s="21">
        <v>22</v>
      </c>
      <c r="D39" s="50">
        <f t="shared" si="0"/>
        <v>1.0605</v>
      </c>
      <c r="E39" s="50">
        <f t="shared" si="1"/>
        <v>0.201782</v>
      </c>
      <c r="F39" s="54">
        <f t="shared" si="5"/>
        <v>0.004017999999999994</v>
      </c>
      <c r="G39" s="55">
        <f t="shared" si="6"/>
        <v>1.952380952380949</v>
      </c>
      <c r="H39" s="54">
        <f t="shared" si="2"/>
        <v>0.010083587499999998</v>
      </c>
      <c r="I39" s="25">
        <f t="shared" si="3"/>
        <v>1.0605</v>
      </c>
      <c r="J39" s="25">
        <f t="shared" si="4"/>
        <v>0.201782</v>
      </c>
      <c r="K39" s="59"/>
      <c r="L39" s="59"/>
      <c r="M39" s="76"/>
      <c r="N39" s="23" t="s">
        <v>47</v>
      </c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</row>
    <row r="40" spans="2:70" ht="16.5">
      <c r="B40" s="21">
        <v>23</v>
      </c>
      <c r="C40" s="21">
        <v>23</v>
      </c>
      <c r="D40" s="50">
        <f t="shared" si="0"/>
        <v>1.111</v>
      </c>
      <c r="E40" s="50">
        <f t="shared" si="1"/>
        <v>0.197568</v>
      </c>
      <c r="F40" s="54">
        <f t="shared" si="5"/>
        <v>0.0042139999999999955</v>
      </c>
      <c r="G40" s="55">
        <f t="shared" si="6"/>
        <v>2.088392423506562</v>
      </c>
      <c r="H40" s="54">
        <f t="shared" si="2"/>
        <v>0.009865831499999998</v>
      </c>
      <c r="I40" s="25">
        <f t="shared" si="3"/>
        <v>1.111</v>
      </c>
      <c r="J40" s="25">
        <f t="shared" si="4"/>
        <v>0.197568</v>
      </c>
      <c r="K40" s="59"/>
      <c r="L40" s="59"/>
      <c r="M40" s="76"/>
      <c r="N40" s="75" t="s">
        <v>48</v>
      </c>
      <c r="O40" s="51">
        <v>0.006500000000000001</v>
      </c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</row>
    <row r="41" spans="2:70" ht="16.5">
      <c r="B41" s="21">
        <v>24</v>
      </c>
      <c r="C41" s="21">
        <v>24</v>
      </c>
      <c r="D41" s="50">
        <f t="shared" si="0"/>
        <v>1.1615</v>
      </c>
      <c r="E41" s="50">
        <f t="shared" si="1"/>
        <v>0.193158</v>
      </c>
      <c r="F41" s="54">
        <f t="shared" si="5"/>
        <v>0.004409999999999997</v>
      </c>
      <c r="G41" s="55">
        <f t="shared" si="6"/>
        <v>2.232142857142861</v>
      </c>
      <c r="H41" s="54">
        <f t="shared" si="2"/>
        <v>0.009638177499999998</v>
      </c>
      <c r="I41" s="25">
        <f t="shared" si="3"/>
        <v>1.1615</v>
      </c>
      <c r="J41" s="25">
        <f t="shared" si="4"/>
        <v>0.193158</v>
      </c>
      <c r="K41" s="59"/>
      <c r="L41" s="59"/>
      <c r="M41" s="76"/>
      <c r="N41" s="75" t="s">
        <v>50</v>
      </c>
      <c r="O41" s="51">
        <v>10</v>
      </c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</row>
    <row r="42" spans="2:70" ht="16.5">
      <c r="B42" s="21">
        <v>25</v>
      </c>
      <c r="C42" s="21">
        <v>25</v>
      </c>
      <c r="D42" s="50">
        <f t="shared" si="0"/>
        <v>1.212</v>
      </c>
      <c r="E42" s="50">
        <f t="shared" si="1"/>
        <v>0.18855200000000003</v>
      </c>
      <c r="F42" s="54">
        <f t="shared" si="5"/>
        <v>0.004605999999999971</v>
      </c>
      <c r="G42" s="55">
        <f t="shared" si="6"/>
        <v>2.3845763571790854</v>
      </c>
      <c r="H42" s="54">
        <f t="shared" si="2"/>
        <v>0.009400625499999999</v>
      </c>
      <c r="I42" s="25">
        <f t="shared" si="3"/>
        <v>1.212</v>
      </c>
      <c r="J42" s="25">
        <f t="shared" si="4"/>
        <v>0.18855200000000003</v>
      </c>
      <c r="K42" s="59"/>
      <c r="L42" s="59"/>
      <c r="M42" s="76"/>
      <c r="N42" s="75" t="s">
        <v>52</v>
      </c>
      <c r="O42" s="58">
        <f>SUM(B107:B156)*2</f>
        <v>0.08247508499999998</v>
      </c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</row>
    <row r="43" spans="2:70" ht="16.5">
      <c r="B43" s="21">
        <v>26</v>
      </c>
      <c r="C43" s="21">
        <v>26</v>
      </c>
      <c r="D43" s="50">
        <f t="shared" si="0"/>
        <v>1.2625</v>
      </c>
      <c r="E43" s="50">
        <f t="shared" si="1"/>
        <v>0.18375</v>
      </c>
      <c r="F43" s="54">
        <f t="shared" si="5"/>
        <v>0.0048020000000000285</v>
      </c>
      <c r="G43" s="55">
        <f t="shared" si="6"/>
        <v>2.5467775467775624</v>
      </c>
      <c r="H43" s="54">
        <f t="shared" si="2"/>
        <v>0.009153175499999998</v>
      </c>
      <c r="I43" s="25">
        <f t="shared" si="3"/>
        <v>1.2625</v>
      </c>
      <c r="J43" s="25">
        <f t="shared" si="4"/>
        <v>0.18375</v>
      </c>
      <c r="K43" s="59"/>
      <c r="L43" s="59"/>
      <c r="M43" s="76"/>
      <c r="N43" s="75" t="s">
        <v>54</v>
      </c>
      <c r="O43" s="50">
        <f>O40*O17/2*POWER(O18,2)*O42/9.81</f>
        <v>0.005890957396483179</v>
      </c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</row>
    <row r="44" spans="2:70" ht="16.5">
      <c r="B44" s="21">
        <v>27</v>
      </c>
      <c r="C44" s="21">
        <v>27</v>
      </c>
      <c r="D44" s="50">
        <f t="shared" si="0"/>
        <v>1.313</v>
      </c>
      <c r="E44" s="50">
        <f t="shared" si="1"/>
        <v>0.178752</v>
      </c>
      <c r="F44" s="54">
        <f t="shared" si="5"/>
        <v>0.0049980000000000024</v>
      </c>
      <c r="G44" s="55">
        <f t="shared" si="6"/>
        <v>2.719999999999999</v>
      </c>
      <c r="H44" s="54">
        <f t="shared" si="2"/>
        <v>0.008895827499999998</v>
      </c>
      <c r="I44" s="25">
        <f t="shared" si="3"/>
        <v>1.313</v>
      </c>
      <c r="J44" s="25">
        <f t="shared" si="4"/>
        <v>0.178752</v>
      </c>
      <c r="K44" s="59"/>
      <c r="L44" s="59"/>
      <c r="M44" s="76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</row>
    <row r="45" spans="2:70" ht="16.5">
      <c r="B45" s="21">
        <v>28</v>
      </c>
      <c r="C45" s="21">
        <v>28</v>
      </c>
      <c r="D45" s="50">
        <f t="shared" si="0"/>
        <v>1.3635</v>
      </c>
      <c r="E45" s="50">
        <f t="shared" si="1"/>
        <v>0.173558</v>
      </c>
      <c r="F45" s="54">
        <f t="shared" si="5"/>
        <v>0.005194000000000004</v>
      </c>
      <c r="G45" s="55">
        <f t="shared" si="6"/>
        <v>2.905701754385973</v>
      </c>
      <c r="H45" s="54">
        <f t="shared" si="2"/>
        <v>0.0086285815</v>
      </c>
      <c r="I45" s="25">
        <f t="shared" si="3"/>
        <v>1.3635</v>
      </c>
      <c r="J45" s="25">
        <f t="shared" si="4"/>
        <v>0.173558</v>
      </c>
      <c r="K45" s="59"/>
      <c r="L45" s="59"/>
      <c r="M45" s="76"/>
      <c r="N45" s="75" t="s">
        <v>55</v>
      </c>
      <c r="O45" s="50">
        <f>O27+O43</f>
        <v>0.02921495798245129</v>
      </c>
      <c r="P45" s="20" t="s">
        <v>130</v>
      </c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</row>
    <row r="46" spans="2:70" ht="16.5">
      <c r="B46" s="21">
        <v>29</v>
      </c>
      <c r="C46" s="21">
        <v>29</v>
      </c>
      <c r="D46" s="50">
        <f t="shared" si="0"/>
        <v>1.414</v>
      </c>
      <c r="E46" s="50">
        <f t="shared" si="1"/>
        <v>0.16816800000000004</v>
      </c>
      <c r="F46" s="54">
        <f t="shared" si="5"/>
        <v>0.00538999999999995</v>
      </c>
      <c r="G46" s="55">
        <f t="shared" si="6"/>
        <v>3.105590062111773</v>
      </c>
      <c r="H46" s="54">
        <f t="shared" si="2"/>
        <v>0.008351437499999998</v>
      </c>
      <c r="I46" s="25">
        <f t="shared" si="3"/>
        <v>1.414</v>
      </c>
      <c r="J46" s="25">
        <f t="shared" si="4"/>
        <v>0.16816800000000004</v>
      </c>
      <c r="K46" s="59"/>
      <c r="L46" s="59"/>
      <c r="M46" s="76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</row>
    <row r="47" spans="2:70" ht="16.5">
      <c r="B47" s="21">
        <v>30</v>
      </c>
      <c r="C47" s="21">
        <v>30</v>
      </c>
      <c r="D47" s="50">
        <f t="shared" si="0"/>
        <v>1.4645</v>
      </c>
      <c r="E47" s="50">
        <f t="shared" si="1"/>
        <v>0.16258199999999998</v>
      </c>
      <c r="F47" s="54">
        <f t="shared" si="5"/>
        <v>0.005586000000000063</v>
      </c>
      <c r="G47" s="55">
        <f t="shared" si="6"/>
        <v>3.3216783216783625</v>
      </c>
      <c r="H47" s="54">
        <f t="shared" si="2"/>
        <v>0.008064395499999997</v>
      </c>
      <c r="I47" s="25">
        <f t="shared" si="3"/>
        <v>1.4645</v>
      </c>
      <c r="J47" s="25">
        <f t="shared" si="4"/>
        <v>0.16258199999999998</v>
      </c>
      <c r="K47" s="59"/>
      <c r="L47" s="59"/>
      <c r="M47" s="76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</row>
    <row r="48" spans="2:70" ht="16.5">
      <c r="B48" s="21">
        <v>31</v>
      </c>
      <c r="C48" s="21">
        <v>31</v>
      </c>
      <c r="D48" s="50">
        <f t="shared" si="0"/>
        <v>1.515</v>
      </c>
      <c r="E48" s="50">
        <f t="shared" si="1"/>
        <v>0.1568</v>
      </c>
      <c r="F48" s="54">
        <f t="shared" si="5"/>
        <v>0.005781999999999982</v>
      </c>
      <c r="G48" s="55">
        <f t="shared" si="6"/>
        <v>3.5563592525617764</v>
      </c>
      <c r="H48" s="54">
        <f t="shared" si="2"/>
        <v>0.0077674554999999975</v>
      </c>
      <c r="I48" s="25">
        <f t="shared" si="3"/>
        <v>1.515</v>
      </c>
      <c r="J48" s="25">
        <f t="shared" si="4"/>
        <v>0.1568</v>
      </c>
      <c r="K48" s="59"/>
      <c r="L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</row>
    <row r="49" spans="2:70" ht="16.5">
      <c r="B49" s="21">
        <v>32</v>
      </c>
      <c r="C49" s="21">
        <v>32</v>
      </c>
      <c r="D49" s="50">
        <f t="shared" si="0"/>
        <v>1.5655</v>
      </c>
      <c r="E49" s="50">
        <f t="shared" si="1"/>
        <v>0.15082199999999998</v>
      </c>
      <c r="F49" s="54">
        <f t="shared" si="5"/>
        <v>0.005978000000000011</v>
      </c>
      <c r="G49" s="55">
        <f t="shared" si="6"/>
        <v>3.812500000000014</v>
      </c>
      <c r="H49" s="54">
        <f t="shared" si="2"/>
        <v>0.007460617499999999</v>
      </c>
      <c r="I49" s="25">
        <f t="shared" si="3"/>
        <v>1.5655</v>
      </c>
      <c r="J49" s="25">
        <f t="shared" si="4"/>
        <v>0.15082199999999998</v>
      </c>
      <c r="K49" s="59"/>
      <c r="L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</row>
    <row r="50" spans="2:70" ht="16.5">
      <c r="B50" s="21">
        <v>33</v>
      </c>
      <c r="C50" s="21">
        <v>33</v>
      </c>
      <c r="D50" s="50">
        <f t="shared" si="0"/>
        <v>1.6159999999999999</v>
      </c>
      <c r="E50" s="50">
        <f t="shared" si="1"/>
        <v>0.144648</v>
      </c>
      <c r="F50" s="54">
        <f t="shared" si="5"/>
        <v>0.006173999999999985</v>
      </c>
      <c r="G50" s="55">
        <f t="shared" si="6"/>
        <v>4.093567251461977</v>
      </c>
      <c r="H50" s="54">
        <f t="shared" si="2"/>
        <v>0.007143881499999998</v>
      </c>
      <c r="I50" s="25">
        <f t="shared" si="3"/>
        <v>1.6159999999999999</v>
      </c>
      <c r="J50" s="25">
        <f t="shared" si="4"/>
        <v>0.144648</v>
      </c>
      <c r="K50" s="59"/>
      <c r="L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</row>
    <row r="51" spans="2:70" ht="16.5">
      <c r="B51" s="21">
        <v>34</v>
      </c>
      <c r="C51" s="21">
        <v>34</v>
      </c>
      <c r="D51" s="50">
        <f t="shared" si="0"/>
        <v>1.6664999999999999</v>
      </c>
      <c r="E51" s="50">
        <f t="shared" si="1"/>
        <v>0.13827800000000004</v>
      </c>
      <c r="F51" s="54">
        <f t="shared" si="5"/>
        <v>0.006369999999999959</v>
      </c>
      <c r="G51" s="55">
        <f t="shared" si="6"/>
        <v>4.403794037940358</v>
      </c>
      <c r="H51" s="54">
        <f t="shared" si="2"/>
        <v>0.0068172475</v>
      </c>
      <c r="I51" s="25">
        <f t="shared" si="3"/>
        <v>1.6664999999999999</v>
      </c>
      <c r="J51" s="25">
        <f t="shared" si="4"/>
        <v>0.13827800000000004</v>
      </c>
      <c r="K51" s="59"/>
      <c r="L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</row>
    <row r="52" spans="2:70" ht="16.5">
      <c r="B52" s="21">
        <v>35</v>
      </c>
      <c r="C52" s="21">
        <v>35</v>
      </c>
      <c r="D52" s="50">
        <f t="shared" si="0"/>
        <v>1.7169999999999999</v>
      </c>
      <c r="E52" s="50">
        <f t="shared" si="1"/>
        <v>0.13171200000000002</v>
      </c>
      <c r="F52" s="54">
        <f t="shared" si="5"/>
        <v>0.006566000000000016</v>
      </c>
      <c r="G52" s="55">
        <f t="shared" si="6"/>
        <v>4.748405386250894</v>
      </c>
      <c r="H52" s="54">
        <f t="shared" si="2"/>
        <v>0.0064807155</v>
      </c>
      <c r="I52" s="25">
        <f t="shared" si="3"/>
        <v>1.7169999999999999</v>
      </c>
      <c r="J52" s="25">
        <f t="shared" si="4"/>
        <v>0.13171200000000002</v>
      </c>
      <c r="K52" s="59"/>
      <c r="L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</row>
    <row r="53" spans="2:70" ht="16.5">
      <c r="B53" s="21">
        <v>36</v>
      </c>
      <c r="C53" s="21">
        <v>36</v>
      </c>
      <c r="D53" s="50">
        <f t="shared" si="0"/>
        <v>1.7674999999999998</v>
      </c>
      <c r="E53" s="50">
        <f t="shared" si="1"/>
        <v>0.12495</v>
      </c>
      <c r="F53" s="54">
        <f t="shared" si="5"/>
        <v>0.006762000000000018</v>
      </c>
      <c r="G53" s="55">
        <f t="shared" si="6"/>
        <v>5.133928571428584</v>
      </c>
      <c r="H53" s="54">
        <f t="shared" si="2"/>
        <v>0.006134285499999999</v>
      </c>
      <c r="I53" s="25">
        <f t="shared" si="3"/>
        <v>1.7674999999999998</v>
      </c>
      <c r="J53" s="25">
        <f t="shared" si="4"/>
        <v>0.12495</v>
      </c>
      <c r="K53" s="59"/>
      <c r="L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</row>
    <row r="54" spans="2:70" ht="16.5">
      <c r="B54" s="21">
        <v>37</v>
      </c>
      <c r="C54" s="21">
        <v>37</v>
      </c>
      <c r="D54" s="50">
        <f t="shared" si="0"/>
        <v>1.8179999999999998</v>
      </c>
      <c r="E54" s="50">
        <f t="shared" si="1"/>
        <v>0.117992</v>
      </c>
      <c r="F54" s="54">
        <f t="shared" si="5"/>
        <v>0.006958000000000006</v>
      </c>
      <c r="G54" s="55">
        <f t="shared" si="6"/>
        <v>5.568627450980401</v>
      </c>
      <c r="H54" s="54">
        <f t="shared" si="2"/>
        <v>0.005777957499999999</v>
      </c>
      <c r="I54" s="25">
        <f t="shared" si="3"/>
        <v>1.8179999999999998</v>
      </c>
      <c r="J54" s="25">
        <f t="shared" si="4"/>
        <v>0.117992</v>
      </c>
      <c r="K54" s="59"/>
      <c r="L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</row>
    <row r="55" spans="2:70" ht="16.5">
      <c r="B55" s="21">
        <v>38</v>
      </c>
      <c r="C55" s="21">
        <v>38</v>
      </c>
      <c r="D55" s="50">
        <f t="shared" si="0"/>
        <v>1.8684999999999998</v>
      </c>
      <c r="E55" s="50">
        <f t="shared" si="1"/>
        <v>0.110838</v>
      </c>
      <c r="F55" s="54">
        <f t="shared" si="5"/>
        <v>0.007153999999999994</v>
      </c>
      <c r="G55" s="55">
        <f t="shared" si="6"/>
        <v>6.06312292358804</v>
      </c>
      <c r="H55" s="54">
        <f t="shared" si="2"/>
        <v>0.005411731499999999</v>
      </c>
      <c r="I55" s="25">
        <f t="shared" si="3"/>
        <v>1.8684999999999998</v>
      </c>
      <c r="J55" s="25">
        <f t="shared" si="4"/>
        <v>0.110838</v>
      </c>
      <c r="K55" s="59"/>
      <c r="L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</row>
    <row r="56" spans="2:70" ht="16.5">
      <c r="B56" s="21">
        <v>39</v>
      </c>
      <c r="C56" s="21">
        <v>39</v>
      </c>
      <c r="D56" s="50">
        <f t="shared" si="0"/>
        <v>1.9189999999999998</v>
      </c>
      <c r="E56" s="50">
        <f t="shared" si="1"/>
        <v>0.103488</v>
      </c>
      <c r="F56" s="54">
        <f t="shared" si="5"/>
        <v>0.007350000000000009</v>
      </c>
      <c r="G56" s="55">
        <f t="shared" si="6"/>
        <v>6.631299734748026</v>
      </c>
      <c r="H56" s="54">
        <f t="shared" si="2"/>
        <v>0.0050356075</v>
      </c>
      <c r="I56" s="25">
        <f t="shared" si="3"/>
        <v>1.9189999999999998</v>
      </c>
      <c r="J56" s="25">
        <f t="shared" si="4"/>
        <v>0.103488</v>
      </c>
      <c r="K56" s="59"/>
      <c r="L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</row>
    <row r="57" spans="2:70" ht="16.5">
      <c r="B57" s="21">
        <v>40</v>
      </c>
      <c r="C57" s="21">
        <v>40</v>
      </c>
      <c r="D57" s="50">
        <f t="shared" si="0"/>
        <v>1.9694999999999998</v>
      </c>
      <c r="E57" s="50">
        <f t="shared" si="1"/>
        <v>0.09594200000000004</v>
      </c>
      <c r="F57" s="54">
        <f t="shared" si="5"/>
        <v>0.0075459999999999555</v>
      </c>
      <c r="G57" s="55">
        <f t="shared" si="6"/>
        <v>7.291666666666615</v>
      </c>
      <c r="H57" s="54">
        <f t="shared" si="2"/>
        <v>0.00464958550000002</v>
      </c>
      <c r="I57" s="25">
        <f t="shared" si="3"/>
        <v>1.9694999999999998</v>
      </c>
      <c r="J57" s="25">
        <f t="shared" si="4"/>
        <v>0.09594200000000004</v>
      </c>
      <c r="K57" s="59"/>
      <c r="L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</row>
    <row r="58" spans="2:70" ht="16.5">
      <c r="B58" s="21">
        <v>41</v>
      </c>
      <c r="C58" s="21">
        <v>41</v>
      </c>
      <c r="D58" s="50">
        <f t="shared" si="0"/>
        <v>2.02</v>
      </c>
      <c r="E58" s="50">
        <f t="shared" si="1"/>
        <v>0.08819999999999997</v>
      </c>
      <c r="F58" s="54">
        <f t="shared" si="5"/>
        <v>0.007742000000000068</v>
      </c>
      <c r="G58" s="55">
        <f t="shared" si="6"/>
        <v>8.069458631256452</v>
      </c>
      <c r="H58" s="54">
        <f t="shared" si="2"/>
        <v>0.004253665499999997</v>
      </c>
      <c r="I58" s="25">
        <f t="shared" si="3"/>
        <v>2.02</v>
      </c>
      <c r="J58" s="25">
        <f t="shared" si="4"/>
        <v>0.08819999999999997</v>
      </c>
      <c r="K58" s="59"/>
      <c r="L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</row>
    <row r="59" spans="2:70" ht="16.5">
      <c r="B59" s="21">
        <v>42</v>
      </c>
      <c r="C59" s="21">
        <v>42</v>
      </c>
      <c r="D59" s="50">
        <f t="shared" si="0"/>
        <v>2.0705</v>
      </c>
      <c r="E59" s="50">
        <f t="shared" si="1"/>
        <v>0.08026199999999997</v>
      </c>
      <c r="F59" s="54">
        <f t="shared" si="5"/>
        <v>0.007938</v>
      </c>
      <c r="G59" s="55">
        <f t="shared" si="6"/>
        <v>9.000000000000014</v>
      </c>
      <c r="H59" s="54">
        <f t="shared" si="2"/>
        <v>0.0038478474999999977</v>
      </c>
      <c r="I59" s="25">
        <f t="shared" si="3"/>
        <v>2.0705</v>
      </c>
      <c r="J59" s="25">
        <f t="shared" si="4"/>
        <v>0.08026199999999997</v>
      </c>
      <c r="K59" s="59"/>
      <c r="L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</row>
    <row r="60" spans="2:70" ht="16.5">
      <c r="B60" s="21">
        <v>43</v>
      </c>
      <c r="C60" s="21">
        <v>43</v>
      </c>
      <c r="D60" s="50">
        <f t="shared" si="0"/>
        <v>2.121</v>
      </c>
      <c r="E60" s="50">
        <f t="shared" si="1"/>
        <v>0.07212799999999997</v>
      </c>
      <c r="F60" s="54">
        <f t="shared" si="5"/>
        <v>0.008134000000000002</v>
      </c>
      <c r="G60" s="55">
        <f t="shared" si="6"/>
        <v>10.134310134310141</v>
      </c>
      <c r="H60" s="54">
        <f t="shared" si="2"/>
        <v>0.003432131499999999</v>
      </c>
      <c r="I60" s="25">
        <f t="shared" si="3"/>
        <v>2.121</v>
      </c>
      <c r="J60" s="25">
        <f t="shared" si="4"/>
        <v>0.07212799999999997</v>
      </c>
      <c r="K60" s="59"/>
      <c r="L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</row>
    <row r="61" spans="2:70" ht="16.5">
      <c r="B61" s="21">
        <v>44</v>
      </c>
      <c r="C61" s="21">
        <v>44</v>
      </c>
      <c r="D61" s="50">
        <f t="shared" si="0"/>
        <v>2.1715</v>
      </c>
      <c r="E61" s="50">
        <f t="shared" si="1"/>
        <v>0.06379800000000002</v>
      </c>
      <c r="F61" s="54">
        <f t="shared" si="5"/>
        <v>0.008329999999999949</v>
      </c>
      <c r="G61" s="55">
        <f t="shared" si="6"/>
        <v>11.548913043478194</v>
      </c>
      <c r="H61" s="54">
        <f t="shared" si="2"/>
        <v>0.0030065175</v>
      </c>
      <c r="I61" s="25">
        <f t="shared" si="3"/>
        <v>2.1715</v>
      </c>
      <c r="J61" s="25">
        <f t="shared" si="4"/>
        <v>0.06379800000000002</v>
      </c>
      <c r="K61" s="59"/>
      <c r="L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</row>
    <row r="62" spans="2:70" ht="16.5">
      <c r="B62" s="21">
        <v>45</v>
      </c>
      <c r="C62" s="21">
        <v>45</v>
      </c>
      <c r="D62" s="50">
        <f t="shared" si="0"/>
        <v>2.222</v>
      </c>
      <c r="E62" s="50">
        <f t="shared" si="1"/>
        <v>0.055272</v>
      </c>
      <c r="F62" s="54">
        <f t="shared" si="5"/>
        <v>0.00852600000000002</v>
      </c>
      <c r="G62" s="55">
        <f t="shared" si="6"/>
        <v>13.364055299539203</v>
      </c>
      <c r="H62" s="54">
        <f t="shared" si="2"/>
        <v>0.002571005499999999</v>
      </c>
      <c r="I62" s="25">
        <f t="shared" si="3"/>
        <v>2.222</v>
      </c>
      <c r="J62" s="25">
        <f t="shared" si="4"/>
        <v>0.055272</v>
      </c>
      <c r="K62" s="59"/>
      <c r="L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</row>
    <row r="63" spans="2:70" ht="16.5">
      <c r="B63" s="21">
        <v>46</v>
      </c>
      <c r="C63" s="21">
        <v>46</v>
      </c>
      <c r="D63" s="50">
        <f t="shared" si="0"/>
        <v>2.2725</v>
      </c>
      <c r="E63" s="50">
        <f t="shared" si="1"/>
        <v>0.04654999999999999</v>
      </c>
      <c r="F63" s="54">
        <f t="shared" si="5"/>
        <v>0.008722000000000014</v>
      </c>
      <c r="G63" s="55">
        <f t="shared" si="6"/>
        <v>15.780141843971663</v>
      </c>
      <c r="H63" s="54">
        <f t="shared" si="2"/>
        <v>0.002125595499999999</v>
      </c>
      <c r="I63" s="25">
        <f t="shared" si="3"/>
        <v>2.2725</v>
      </c>
      <c r="J63" s="25">
        <f t="shared" si="4"/>
        <v>0.04654999999999999</v>
      </c>
      <c r="K63" s="59"/>
      <c r="L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</row>
    <row r="64" spans="2:10" s="21" customFormat="1" ht="16.5">
      <c r="B64" s="21">
        <v>47</v>
      </c>
      <c r="C64" s="21">
        <v>47</v>
      </c>
      <c r="D64" s="50">
        <f t="shared" si="0"/>
        <v>2.323</v>
      </c>
      <c r="E64" s="50">
        <f t="shared" si="1"/>
        <v>0.03763199999999999</v>
      </c>
      <c r="F64" s="54">
        <f t="shared" si="5"/>
        <v>0.008917999999999995</v>
      </c>
      <c r="G64" s="55">
        <f t="shared" si="6"/>
        <v>19.157894736842096</v>
      </c>
      <c r="H64" s="54">
        <f t="shared" si="2"/>
        <v>0.0016702874999999986</v>
      </c>
      <c r="I64" s="25">
        <f t="shared" si="3"/>
        <v>2.323</v>
      </c>
      <c r="J64" s="25">
        <f t="shared" si="4"/>
        <v>0.03763199999999999</v>
      </c>
    </row>
    <row r="65" spans="2:10" s="21" customFormat="1" ht="16.5">
      <c r="B65" s="21">
        <v>48</v>
      </c>
      <c r="C65" s="21">
        <v>48</v>
      </c>
      <c r="D65" s="50">
        <f t="shared" si="0"/>
        <v>2.3735</v>
      </c>
      <c r="E65" s="50">
        <f t="shared" si="1"/>
        <v>0.02851799999999996</v>
      </c>
      <c r="F65" s="54">
        <f t="shared" si="5"/>
        <v>0.009114000000000032</v>
      </c>
      <c r="G65" s="55">
        <f t="shared" si="6"/>
        <v>24.218750000000085</v>
      </c>
      <c r="H65" s="54">
        <f t="shared" si="2"/>
        <v>0.0012050814999999989</v>
      </c>
      <c r="I65" s="25">
        <f t="shared" si="3"/>
        <v>2.3735</v>
      </c>
      <c r="J65" s="25">
        <f t="shared" si="4"/>
        <v>0.02851799999999996</v>
      </c>
    </row>
    <row r="66" spans="2:10" s="21" customFormat="1" ht="16.5">
      <c r="B66" s="21">
        <v>49</v>
      </c>
      <c r="C66" s="21">
        <v>49</v>
      </c>
      <c r="D66" s="50">
        <f t="shared" si="0"/>
        <v>2.424</v>
      </c>
      <c r="E66" s="50">
        <f t="shared" si="1"/>
        <v>0.019208000000000006</v>
      </c>
      <c r="F66" s="54">
        <f t="shared" si="5"/>
        <v>0.009309999999999954</v>
      </c>
      <c r="G66" s="55">
        <f t="shared" si="6"/>
        <v>32.64604810996552</v>
      </c>
      <c r="H66" s="54">
        <f t="shared" si="2"/>
        <v>0.0007299775000000005</v>
      </c>
      <c r="I66" s="25">
        <f t="shared" si="3"/>
        <v>2.424</v>
      </c>
      <c r="J66" s="25">
        <f t="shared" si="4"/>
        <v>0.019208000000000006</v>
      </c>
    </row>
    <row r="67" spans="2:10" s="21" customFormat="1" ht="16.5">
      <c r="B67" s="21">
        <v>50</v>
      </c>
      <c r="C67" s="21">
        <v>50</v>
      </c>
      <c r="D67" s="50">
        <f t="shared" si="0"/>
        <v>2.4745</v>
      </c>
      <c r="E67" s="50">
        <f t="shared" si="1"/>
        <v>0.00970200000000002</v>
      </c>
      <c r="F67" s="54">
        <f t="shared" si="5"/>
        <v>0.009505999999999987</v>
      </c>
      <c r="G67" s="55">
        <f t="shared" si="6"/>
        <v>49.489795918367264</v>
      </c>
      <c r="H67" s="54">
        <f t="shared" si="2"/>
        <v>0.0002449755000000004</v>
      </c>
      <c r="I67" s="25">
        <f t="shared" si="3"/>
        <v>2.4745</v>
      </c>
      <c r="J67" s="25">
        <f t="shared" si="4"/>
        <v>0.00970200000000002</v>
      </c>
    </row>
    <row r="68" spans="2:10" s="21" customFormat="1" ht="16.5">
      <c r="B68" s="21">
        <v>51</v>
      </c>
      <c r="C68" s="21">
        <v>51</v>
      </c>
      <c r="D68" s="50">
        <f t="shared" si="0"/>
        <v>2.525</v>
      </c>
      <c r="E68" s="50">
        <f t="shared" si="1"/>
        <v>0</v>
      </c>
      <c r="F68" s="54">
        <f t="shared" si="5"/>
        <v>0.00970200000000002</v>
      </c>
      <c r="G68" s="55">
        <f t="shared" si="6"/>
        <v>100</v>
      </c>
      <c r="H68" s="54">
        <f t="shared" si="2"/>
        <v>0</v>
      </c>
      <c r="I68" s="25">
        <f t="shared" si="3"/>
        <v>2.525</v>
      </c>
      <c r="J68" s="25">
        <f t="shared" si="4"/>
        <v>0</v>
      </c>
    </row>
    <row r="69" spans="4:8" s="21" customFormat="1" ht="16.5">
      <c r="D69" s="37"/>
      <c r="E69" s="37"/>
      <c r="F69" s="37"/>
      <c r="G69" s="52" t="s">
        <v>56</v>
      </c>
      <c r="H69" s="50">
        <f>SUM(H18:H68)</f>
        <v>0.41237542499999996</v>
      </c>
    </row>
    <row r="70" spans="4:8" s="21" customFormat="1" ht="16.5">
      <c r="D70" s="37"/>
      <c r="E70" s="37"/>
      <c r="F70" s="37"/>
      <c r="G70" s="47" t="s">
        <v>57</v>
      </c>
      <c r="H70" s="63">
        <f>H69*2</f>
        <v>0.8247508499999999</v>
      </c>
    </row>
    <row r="71" s="21" customFormat="1" ht="16.5">
      <c r="A71" s="59"/>
    </row>
    <row r="72" s="21" customFormat="1" ht="16.5">
      <c r="A72" s="59"/>
    </row>
    <row r="73" s="21" customFormat="1" ht="16.5">
      <c r="A73" s="82">
        <v>43913</v>
      </c>
    </row>
    <row r="74" s="21" customFormat="1" ht="16.5">
      <c r="A74" s="21" t="s">
        <v>59</v>
      </c>
    </row>
    <row r="75" s="21" customFormat="1" ht="16.5">
      <c r="A75" s="20"/>
    </row>
    <row r="76" s="21" customFormat="1" ht="16.5"/>
    <row r="77" s="21" customFormat="1" ht="16.5">
      <c r="A77" s="20"/>
    </row>
    <row r="78" s="21" customFormat="1" ht="16.5">
      <c r="A78" s="20"/>
    </row>
    <row r="79" s="21" customFormat="1" ht="16.5">
      <c r="A79" s="20"/>
    </row>
    <row r="80" s="21" customFormat="1" ht="16.5">
      <c r="A80" s="20"/>
    </row>
    <row r="81" s="21" customFormat="1" ht="16.5">
      <c r="A81" s="20"/>
    </row>
    <row r="82" s="21" customFormat="1" ht="16.5">
      <c r="A82" s="20"/>
    </row>
    <row r="83" s="21" customFormat="1" ht="16.5">
      <c r="A83" s="79"/>
    </row>
    <row r="84" s="21" customFormat="1" ht="16.5">
      <c r="A84" s="79"/>
    </row>
    <row r="85" s="21" customFormat="1" ht="16.5"/>
    <row r="86" s="21" customFormat="1" ht="16.5"/>
    <row r="87" s="21" customFormat="1" ht="16.5"/>
    <row r="88" s="21" customFormat="1" ht="16.5"/>
    <row r="89" s="21" customFormat="1" ht="16.5"/>
    <row r="90" s="21" customFormat="1" ht="16.5"/>
    <row r="91" s="21" customFormat="1" ht="18.75">
      <c r="A91" s="66"/>
    </row>
    <row r="92" s="21" customFormat="1" ht="16.5"/>
    <row r="93" s="21" customFormat="1" ht="16.5"/>
    <row r="94" s="21" customFormat="1" ht="16.5">
      <c r="A94" s="59"/>
    </row>
    <row r="95" s="21" customFormat="1" ht="16.5">
      <c r="A95" s="59"/>
    </row>
    <row r="96" s="21" customFormat="1" ht="16.5"/>
    <row r="97" s="21" customFormat="1" ht="16.5"/>
    <row r="98" s="21" customFormat="1" ht="16.5"/>
    <row r="99" s="21" customFormat="1" ht="16.5">
      <c r="A99" s="59"/>
    </row>
    <row r="100" s="21" customFormat="1" ht="16.5">
      <c r="A100" s="59"/>
    </row>
    <row r="101" s="21" customFormat="1" ht="16.5">
      <c r="A101" s="59"/>
    </row>
    <row r="102" s="21" customFormat="1" ht="16.5"/>
    <row r="103" s="21" customFormat="1" ht="16.5">
      <c r="A103" s="59"/>
    </row>
    <row r="104" spans="1:20" s="21" customFormat="1" ht="18.75">
      <c r="A104" s="66" t="s">
        <v>60</v>
      </c>
      <c r="S104"/>
      <c r="T104"/>
    </row>
    <row r="105" spans="19:20" s="21" customFormat="1" ht="16.5">
      <c r="S105"/>
      <c r="T105"/>
    </row>
    <row r="106" spans="2:20" s="21" customFormat="1" ht="16.5">
      <c r="B106" s="37" t="s">
        <v>61</v>
      </c>
      <c r="S106"/>
      <c r="T106"/>
    </row>
    <row r="107" spans="1:20" s="21" customFormat="1" ht="16.5">
      <c r="A107" s="21" t="s">
        <v>62</v>
      </c>
      <c r="B107" s="37">
        <f aca="true" t="shared" si="7" ref="B107:B157">(((E18+E19)/2)*O$41/100)*(D19-D18)</f>
        <v>0.00123700255</v>
      </c>
      <c r="S107"/>
      <c r="T107"/>
    </row>
    <row r="108" spans="1:20" s="21" customFormat="1" ht="16.5">
      <c r="A108" s="21" t="s">
        <v>63</v>
      </c>
      <c r="B108" s="37">
        <f t="shared" si="7"/>
        <v>0.00123601275</v>
      </c>
      <c r="S108"/>
      <c r="T108"/>
    </row>
    <row r="109" spans="1:20" s="21" customFormat="1" ht="16.5">
      <c r="A109" s="21" t="s">
        <v>64</v>
      </c>
      <c r="B109" s="37">
        <f t="shared" si="7"/>
        <v>0.0012340331499999999</v>
      </c>
      <c r="S109"/>
      <c r="T109"/>
    </row>
    <row r="110" spans="1:20" s="21" customFormat="1" ht="16.5">
      <c r="A110" s="21" t="s">
        <v>65</v>
      </c>
      <c r="B110" s="37">
        <f t="shared" si="7"/>
        <v>0.0012310637499999997</v>
      </c>
      <c r="S110"/>
      <c r="T110"/>
    </row>
    <row r="111" spans="1:20" s="21" customFormat="1" ht="16.5">
      <c r="A111" s="21" t="s">
        <v>66</v>
      </c>
      <c r="B111" s="37">
        <f t="shared" si="7"/>
        <v>0.0012271045500000005</v>
      </c>
      <c r="S111"/>
      <c r="T111"/>
    </row>
    <row r="112" spans="1:20" s="21" customFormat="1" ht="16.5">
      <c r="A112" s="21" t="s">
        <v>67</v>
      </c>
      <c r="B112" s="37">
        <f t="shared" si="7"/>
        <v>0.0012221555499999995</v>
      </c>
      <c r="S112"/>
      <c r="T112"/>
    </row>
    <row r="113" spans="1:20" s="21" customFormat="1" ht="16.5">
      <c r="A113" s="21" t="s">
        <v>68</v>
      </c>
      <c r="B113" s="37">
        <f t="shared" si="7"/>
        <v>0.0012162167499999998</v>
      </c>
      <c r="S113"/>
      <c r="T113"/>
    </row>
    <row r="114" spans="1:20" s="21" customFormat="1" ht="16.5">
      <c r="A114" s="21" t="s">
        <v>69</v>
      </c>
      <c r="B114" s="37">
        <f t="shared" si="7"/>
        <v>0.0012092881499999996</v>
      </c>
      <c r="S114"/>
      <c r="T114"/>
    </row>
    <row r="115" spans="1:20" s="21" customFormat="1" ht="16.5">
      <c r="A115" s="21" t="s">
        <v>70</v>
      </c>
      <c r="B115" s="37">
        <f t="shared" si="7"/>
        <v>0.00120136975</v>
      </c>
      <c r="S115"/>
      <c r="T115"/>
    </row>
    <row r="116" spans="1:20" s="21" customFormat="1" ht="16.5">
      <c r="A116" s="21" t="s">
        <v>71</v>
      </c>
      <c r="B116" s="37">
        <f t="shared" si="7"/>
        <v>0.0011924615500000007</v>
      </c>
      <c r="S116"/>
      <c r="T116"/>
    </row>
    <row r="117" spans="1:20" s="21" customFormat="1" ht="16.5">
      <c r="A117" s="21" t="s">
        <v>72</v>
      </c>
      <c r="B117" s="37">
        <f t="shared" si="7"/>
        <v>0.0011825635499999997</v>
      </c>
      <c r="S117"/>
      <c r="T117"/>
    </row>
    <row r="118" spans="1:20" s="21" customFormat="1" ht="16.5">
      <c r="A118" s="21" t="s">
        <v>73</v>
      </c>
      <c r="B118" s="37">
        <f t="shared" si="7"/>
        <v>0.0011716757499999997</v>
      </c>
      <c r="S118"/>
      <c r="T118"/>
    </row>
    <row r="119" spans="1:20" s="21" customFormat="1" ht="16.5">
      <c r="A119" s="21" t="s">
        <v>74</v>
      </c>
      <c r="B119" s="37">
        <f t="shared" si="7"/>
        <v>0.0011597981499999997</v>
      </c>
      <c r="S119"/>
      <c r="T119"/>
    </row>
    <row r="120" spans="1:20" s="21" customFormat="1" ht="16.5">
      <c r="A120" s="21" t="s">
        <v>75</v>
      </c>
      <c r="B120" s="37">
        <f t="shared" si="7"/>
        <v>0.0011469307499999996</v>
      </c>
      <c r="S120"/>
      <c r="T120"/>
    </row>
    <row r="121" spans="1:20" s="21" customFormat="1" ht="16.5">
      <c r="A121" s="21" t="s">
        <v>76</v>
      </c>
      <c r="B121" s="37">
        <f t="shared" si="7"/>
        <v>0.0011330735499999998</v>
      </c>
      <c r="S121"/>
      <c r="T121"/>
    </row>
    <row r="122" spans="1:20" s="21" customFormat="1" ht="16.5">
      <c r="A122" s="21" t="s">
        <v>77</v>
      </c>
      <c r="B122" s="37">
        <f t="shared" si="7"/>
        <v>0.0011182265499999997</v>
      </c>
      <c r="S122"/>
      <c r="T122"/>
    </row>
    <row r="123" spans="1:20" s="21" customFormat="1" ht="16.5">
      <c r="A123" s="21" t="s">
        <v>78</v>
      </c>
      <c r="B123" s="37">
        <f t="shared" si="7"/>
        <v>0.0011023897499999997</v>
      </c>
      <c r="S123"/>
      <c r="T123"/>
    </row>
    <row r="124" spans="1:20" s="21" customFormat="1" ht="16.5">
      <c r="A124" s="21" t="s">
        <v>79</v>
      </c>
      <c r="B124" s="37">
        <f t="shared" si="7"/>
        <v>0.00108556315</v>
      </c>
      <c r="S124"/>
      <c r="T124"/>
    </row>
    <row r="125" spans="1:20" s="21" customFormat="1" ht="16.5">
      <c r="A125" s="21" t="s">
        <v>80</v>
      </c>
      <c r="B125" s="37">
        <f t="shared" si="7"/>
        <v>0.0010677467499999997</v>
      </c>
      <c r="S125"/>
      <c r="T125"/>
    </row>
    <row r="126" spans="1:20" s="21" customFormat="1" ht="16.5">
      <c r="A126" s="21" t="s">
        <v>81</v>
      </c>
      <c r="B126" s="37">
        <f t="shared" si="7"/>
        <v>0.0010489405500000019</v>
      </c>
      <c r="S126"/>
      <c r="T126"/>
    </row>
    <row r="127" spans="1:20" s="21" customFormat="1" ht="16.5">
      <c r="A127" s="21" t="s">
        <v>82</v>
      </c>
      <c r="B127" s="37">
        <f t="shared" si="7"/>
        <v>0.0010291445499999998</v>
      </c>
      <c r="S127"/>
      <c r="T127"/>
    </row>
    <row r="128" spans="1:20" s="21" customFormat="1" ht="16.5">
      <c r="A128" s="21" t="s">
        <v>83</v>
      </c>
      <c r="B128" s="37">
        <f t="shared" si="7"/>
        <v>0.0010083587499999998</v>
      </c>
      <c r="S128"/>
      <c r="T128"/>
    </row>
    <row r="129" spans="1:20" s="21" customFormat="1" ht="16.5">
      <c r="A129" s="21" t="s">
        <v>84</v>
      </c>
      <c r="B129" s="37">
        <f t="shared" si="7"/>
        <v>0.0009865831499999997</v>
      </c>
      <c r="S129"/>
      <c r="T129"/>
    </row>
    <row r="130" spans="1:20" s="21" customFormat="1" ht="16.5">
      <c r="A130" s="21" t="s">
        <v>85</v>
      </c>
      <c r="B130" s="37">
        <f t="shared" si="7"/>
        <v>0.0009638177499999997</v>
      </c>
      <c r="S130"/>
      <c r="T130"/>
    </row>
    <row r="131" spans="1:20" s="21" customFormat="1" ht="16.5">
      <c r="A131" s="21" t="s">
        <v>86</v>
      </c>
      <c r="B131" s="37">
        <f t="shared" si="7"/>
        <v>0.0009400625499999997</v>
      </c>
      <c r="S131"/>
      <c r="T131"/>
    </row>
    <row r="132" spans="1:20" s="21" customFormat="1" ht="16.5">
      <c r="A132" s="21" t="s">
        <v>87</v>
      </c>
      <c r="B132" s="37">
        <f t="shared" si="7"/>
        <v>0.0009153175499999999</v>
      </c>
      <c r="S132"/>
      <c r="T132"/>
    </row>
    <row r="133" spans="1:20" s="21" customFormat="1" ht="16.5">
      <c r="A133" s="21" t="s">
        <v>88</v>
      </c>
      <c r="B133" s="37">
        <f t="shared" si="7"/>
        <v>0.0008895827499999999</v>
      </c>
      <c r="S133"/>
      <c r="T133"/>
    </row>
    <row r="134" spans="1:20" s="21" customFormat="1" ht="16.5">
      <c r="A134" s="21" t="s">
        <v>89</v>
      </c>
      <c r="B134" s="37">
        <f t="shared" si="7"/>
        <v>0.0008628581499999999</v>
      </c>
      <c r="S134"/>
      <c r="T134"/>
    </row>
    <row r="135" spans="1:20" s="21" customFormat="1" ht="16.5">
      <c r="A135" s="21" t="s">
        <v>90</v>
      </c>
      <c r="B135" s="37">
        <f t="shared" si="7"/>
        <v>0.0008351437499999998</v>
      </c>
      <c r="S135"/>
      <c r="T135"/>
    </row>
    <row r="136" spans="1:20" s="21" customFormat="1" ht="16.5">
      <c r="A136" s="21" t="s">
        <v>91</v>
      </c>
      <c r="B136" s="37">
        <f t="shared" si="7"/>
        <v>0.0008064395499999998</v>
      </c>
      <c r="S136"/>
      <c r="T136"/>
    </row>
    <row r="137" spans="1:20" s="21" customFormat="1" ht="16.5">
      <c r="A137" s="21" t="s">
        <v>92</v>
      </c>
      <c r="B137" s="37">
        <f t="shared" si="7"/>
        <v>0.0007767455499999997</v>
      </c>
      <c r="S137"/>
      <c r="T137"/>
    </row>
    <row r="138" spans="1:20" s="21" customFormat="1" ht="16.5">
      <c r="A138" s="21" t="s">
        <v>93</v>
      </c>
      <c r="B138" s="37">
        <f t="shared" si="7"/>
        <v>0.0007460617499999998</v>
      </c>
      <c r="S138"/>
      <c r="T138"/>
    </row>
    <row r="139" spans="1:20" s="21" customFormat="1" ht="16.5">
      <c r="A139" s="21" t="s">
        <v>94</v>
      </c>
      <c r="B139" s="37">
        <f t="shared" si="7"/>
        <v>0.0007143881499999999</v>
      </c>
      <c r="S139"/>
      <c r="T139"/>
    </row>
    <row r="140" spans="1:20" s="21" customFormat="1" ht="16.5">
      <c r="A140" s="21" t="s">
        <v>95</v>
      </c>
      <c r="B140" s="37">
        <f t="shared" si="7"/>
        <v>0.00068172475</v>
      </c>
      <c r="S140"/>
      <c r="T140"/>
    </row>
    <row r="141" spans="1:20" s="21" customFormat="1" ht="16.5">
      <c r="A141" s="21" t="s">
        <v>96</v>
      </c>
      <c r="B141" s="37">
        <f t="shared" si="7"/>
        <v>0.0006480715499999999</v>
      </c>
      <c r="S141"/>
      <c r="T141"/>
    </row>
    <row r="142" spans="1:20" s="21" customFormat="1" ht="16.5">
      <c r="A142" s="21" t="s">
        <v>97</v>
      </c>
      <c r="B142" s="37">
        <f t="shared" si="7"/>
        <v>0.0006134285499999998</v>
      </c>
      <c r="S142"/>
      <c r="T142"/>
    </row>
    <row r="143" spans="1:20" s="21" customFormat="1" ht="16.5">
      <c r="A143" s="21" t="s">
        <v>98</v>
      </c>
      <c r="B143" s="37">
        <f t="shared" si="7"/>
        <v>0.0005777957499999999</v>
      </c>
      <c r="S143"/>
      <c r="T143"/>
    </row>
    <row r="144" spans="1:20" s="21" customFormat="1" ht="16.5">
      <c r="A144" s="21" t="s">
        <v>99</v>
      </c>
      <c r="B144" s="37">
        <f t="shared" si="7"/>
        <v>0.00054117315</v>
      </c>
      <c r="S144"/>
      <c r="T144"/>
    </row>
    <row r="145" spans="1:20" s="21" customFormat="1" ht="16.5">
      <c r="A145" s="21" t="s">
        <v>100</v>
      </c>
      <c r="B145" s="37">
        <f t="shared" si="7"/>
        <v>0.0005035607499999999</v>
      </c>
      <c r="S145"/>
      <c r="T145"/>
    </row>
    <row r="146" spans="1:20" s="21" customFormat="1" ht="16.5">
      <c r="A146" s="21" t="s">
        <v>101</v>
      </c>
      <c r="B146" s="37">
        <f t="shared" si="7"/>
        <v>0.000464958550000002</v>
      </c>
      <c r="S146"/>
      <c r="T146"/>
    </row>
    <row r="147" spans="1:20" s="21" customFormat="1" ht="16.5">
      <c r="A147" s="21" t="s">
        <v>102</v>
      </c>
      <c r="B147" s="37">
        <f t="shared" si="7"/>
        <v>0.0004253665499999997</v>
      </c>
      <c r="S147"/>
      <c r="T147"/>
    </row>
    <row r="148" spans="1:20" s="21" customFormat="1" ht="16.5">
      <c r="A148" s="21" t="s">
        <v>103</v>
      </c>
      <c r="B148" s="37">
        <f t="shared" si="7"/>
        <v>0.00038478474999999976</v>
      </c>
      <c r="S148"/>
      <c r="T148"/>
    </row>
    <row r="149" spans="1:20" s="21" customFormat="1" ht="16.5">
      <c r="A149" s="21" t="s">
        <v>104</v>
      </c>
      <c r="B149" s="37">
        <f t="shared" si="7"/>
        <v>0.0003432131499999999</v>
      </c>
      <c r="S149"/>
      <c r="T149"/>
    </row>
    <row r="150" spans="1:20" s="21" customFormat="1" ht="16.5">
      <c r="A150" s="21" t="s">
        <v>105</v>
      </c>
      <c r="B150" s="37">
        <f t="shared" si="7"/>
        <v>0.00030065175</v>
      </c>
      <c r="S150"/>
      <c r="T150"/>
    </row>
    <row r="151" spans="1:20" s="21" customFormat="1" ht="16.5">
      <c r="A151" s="21" t="s">
        <v>106</v>
      </c>
      <c r="B151" s="37">
        <f t="shared" si="7"/>
        <v>0.00025710054999999993</v>
      </c>
      <c r="S151"/>
      <c r="T151"/>
    </row>
    <row r="152" spans="1:20" s="21" customFormat="1" ht="16.5">
      <c r="A152" s="21" t="s">
        <v>107</v>
      </c>
      <c r="B152" s="37">
        <f t="shared" si="7"/>
        <v>0.00021255954999999988</v>
      </c>
      <c r="S152"/>
      <c r="T152"/>
    </row>
    <row r="153" spans="1:20" s="21" customFormat="1" ht="16.5">
      <c r="A153" s="21" t="s">
        <v>108</v>
      </c>
      <c r="B153" s="37">
        <f t="shared" si="7"/>
        <v>0.00016702874999999985</v>
      </c>
      <c r="S153"/>
      <c r="T153"/>
    </row>
    <row r="154" spans="1:20" s="21" customFormat="1" ht="16.5">
      <c r="A154" s="21" t="s">
        <v>109</v>
      </c>
      <c r="B154" s="37">
        <f t="shared" si="7"/>
        <v>0.0001205081499999999</v>
      </c>
      <c r="S154"/>
      <c r="T154"/>
    </row>
    <row r="155" spans="1:20" s="21" customFormat="1" ht="16.5">
      <c r="A155" s="21" t="s">
        <v>110</v>
      </c>
      <c r="B155" s="37">
        <f t="shared" si="7"/>
        <v>7.299775000000004E-05</v>
      </c>
      <c r="S155"/>
      <c r="T155"/>
    </row>
    <row r="156" spans="1:20" s="21" customFormat="1" ht="16.5">
      <c r="A156" s="21" t="s">
        <v>111</v>
      </c>
      <c r="B156" s="37">
        <f t="shared" si="7"/>
        <v>2.449755000000004E-05</v>
      </c>
      <c r="S156"/>
      <c r="T156"/>
    </row>
    <row r="157" spans="1:20" s="21" customFormat="1" ht="16.5">
      <c r="A157" s="21" t="s">
        <v>112</v>
      </c>
      <c r="B157" s="37">
        <f t="shared" si="7"/>
        <v>0</v>
      </c>
      <c r="S157"/>
      <c r="T157"/>
    </row>
    <row r="158" s="21" customFormat="1" ht="16.5"/>
    <row r="159" s="21" customFormat="1" ht="16.5"/>
    <row r="160" s="21" customFormat="1" ht="16.5"/>
    <row r="161" s="21" customFormat="1" ht="16.5"/>
    <row r="162" s="21" customFormat="1" ht="16.5"/>
  </sheetData>
  <sheetProtection selectLockedCells="1" selectUnlockedCells="1"/>
  <hyperlinks>
    <hyperlink ref="M32" r:id="rId1" display="https://wind-data.ch/tools/luftdichte.php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2019-10-28T13:08:12Z</dcterms:created>
  <dcterms:modified xsi:type="dcterms:W3CDTF">2020-03-25T18:57:13Z</dcterms:modified>
  <cp:category/>
  <cp:version/>
  <cp:contentType/>
  <cp:contentStatus/>
  <cp:revision>303</cp:revision>
</cp:coreProperties>
</file>